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форма заказа" sheetId="1" r:id="rId1"/>
  </sheets>
  <definedNames>
    <definedName name="_xlnm._FilterDatabase" localSheetId="0" hidden="1">'форма заказа'!$A$1:$J$1</definedName>
  </definedNames>
  <calcPr fullCalcOnLoad="1"/>
</workbook>
</file>

<file path=xl/sharedStrings.xml><?xml version="1.0" encoding="utf-8"?>
<sst xmlns="http://schemas.openxmlformats.org/spreadsheetml/2006/main" count="1790" uniqueCount="747">
  <si>
    <t>Категория</t>
  </si>
  <si>
    <t>Артикул</t>
  </si>
  <si>
    <t>Изображение</t>
  </si>
  <si>
    <t>Товар</t>
  </si>
  <si>
    <t>Остаток</t>
  </si>
  <si>
    <t>Дилерская</t>
  </si>
  <si>
    <t>Розничная</t>
  </si>
  <si>
    <t>Ваш заказ</t>
  </si>
  <si>
    <t>Вес</t>
  </si>
  <si>
    <t>Объём</t>
  </si>
  <si>
    <t>Сумма Дилерская</t>
  </si>
  <si>
    <t>Сумма Розничная</t>
  </si>
  <si>
    <t>Запчасти</t>
  </si>
  <si>
    <t>VZ202006</t>
  </si>
  <si>
    <t>ссылка на сайт</t>
  </si>
  <si>
    <t>Багажник 24-28" CKA-13 для дисковых тормозов, алюминий 8мм трубы, с прижимом, черн.</t>
  </si>
  <si>
    <t>больше 100</t>
  </si>
  <si>
    <t>VZ202001</t>
  </si>
  <si>
    <t>Багажник 26" CD-17, алюминий, профильные трубы, с прижимом, черный</t>
  </si>
  <si>
    <t>больше 10</t>
  </si>
  <si>
    <t>VZ202002</t>
  </si>
  <si>
    <t>Багажник 26-28" BY-318C, алюм., универс., раздвижные ноги, с прижимом, черн.</t>
  </si>
  <si>
    <t>H000002267</t>
  </si>
  <si>
    <t>Багажник 26-28" BY-B-03AC, сталь., эконом-вариант, универс., раздвижные ноги, с прижимом, черн.</t>
  </si>
  <si>
    <t>G000010601</t>
  </si>
  <si>
    <t>Багажник 26-28" Cl-540-1, алюминий, с прижимом, черный матовый</t>
  </si>
  <si>
    <t>G000010602</t>
  </si>
  <si>
    <t>Багажник 26-28" Cl-552-1 для дисковых тормозов, алюминий, с прижимом, черный матовый</t>
  </si>
  <si>
    <t>H000002269</t>
  </si>
  <si>
    <t>Багажник 26-29" Cl-549-1 для дисковых тормозов, алюминий, с прижимом, легкий, черн.</t>
  </si>
  <si>
    <t>H000002270</t>
  </si>
  <si>
    <t>Багажник на подс.штырь BY-306QC, алюм., универс., эксцентр.крепл., с прижимом, черн.</t>
  </si>
  <si>
    <t>H000003371</t>
  </si>
  <si>
    <t>Велокомпьютер Echowell Beetle-1 белый</t>
  </si>
  <si>
    <t>G000006030</t>
  </si>
  <si>
    <t>Велокомпьютер Echowell Beetle-3 белый</t>
  </si>
  <si>
    <t>H000002492</t>
  </si>
  <si>
    <t>Велокомпьютер Echowell BRI-5, 5 функций, проводной, серый</t>
  </si>
  <si>
    <t>H000002274</t>
  </si>
  <si>
    <t>Велокомпьютер Echowell New Bri-10, 10 функций, проводной, черный</t>
  </si>
  <si>
    <t>H000002276</t>
  </si>
  <si>
    <t>Велокомпьютер Echowell New Bri-12W, 12 функций, беспроводной, черный</t>
  </si>
  <si>
    <t>H000002272</t>
  </si>
  <si>
    <t>Велокомпьютер Echowell New Bri-5, 5 функций, проводной, черный</t>
  </si>
  <si>
    <t>H000002273</t>
  </si>
  <si>
    <t>Велокомпьютер Echowell New Bri-8, 8 функций, проводной, черный</t>
  </si>
  <si>
    <t>H000002275</t>
  </si>
  <si>
    <t>Велокомпьютер Echowell New Bri-9W, 9 функций, беспроводной, черный</t>
  </si>
  <si>
    <t>G000006025</t>
  </si>
  <si>
    <t>Велокомпьютер Echowell U-4, черный</t>
  </si>
  <si>
    <t>G000010603</t>
  </si>
  <si>
    <t>Велокомпьютер Echowell Ui20, черный, беспроводной, 27 функций, датчик педаляжа в к-те. Цифровая код</t>
  </si>
  <si>
    <t>G000003149</t>
  </si>
  <si>
    <t>Веломайка Stark NC-001, длинный рукав, р-р L</t>
  </si>
  <si>
    <t>G000003148</t>
  </si>
  <si>
    <t>Веломайка Stark NC-001, длинный рукав, р-р XL</t>
  </si>
  <si>
    <t>VZ204082</t>
  </si>
  <si>
    <t>Веломайка Stark NC-1704-2011, короткий рукав, р-р L</t>
  </si>
  <si>
    <t>VZ204081</t>
  </si>
  <si>
    <t>Веломайка Stark NC-1704-2011, короткий рукав, р-р M</t>
  </si>
  <si>
    <t>VZ204087</t>
  </si>
  <si>
    <t>Веломайка Stark NC-1709-2011, длинный рукав, р-р L</t>
  </si>
  <si>
    <t>VZ204086</t>
  </si>
  <si>
    <t>Веломайка Stark NC-1709-2011, длинный рукав, р-р M</t>
  </si>
  <si>
    <t>VZ204001</t>
  </si>
  <si>
    <t>Велоперчатки Stark NC-613, открытые пальцы, гелевые вставки, доп. швы, красно-серые, р-р L</t>
  </si>
  <si>
    <t>G000005850</t>
  </si>
  <si>
    <t>Велоперчатки Stark NC-613, открытые пальцы, гелевые вставки, доп. швы, красно-серые, р-р S</t>
  </si>
  <si>
    <t>VZ204002</t>
  </si>
  <si>
    <t>Велоперчатки Stark NC-613, открытые пальцы, гелевые вставки, доп. швы, красно-серые, р-р XL</t>
  </si>
  <si>
    <t>VZ204090</t>
  </si>
  <si>
    <t>Велоперчатки Stark NC-613, открытые пальцы, гелевые вставки, доп. швы, красно-серые, р-р XXL</t>
  </si>
  <si>
    <t>VZ204003</t>
  </si>
  <si>
    <t>Велоперчатки Stark NC-613, открытые пальцы, гелевые вставки, доп. швы, красно-серые, р-р М</t>
  </si>
  <si>
    <t>VZ204004</t>
  </si>
  <si>
    <t>Велоперчатки Stark NC-618, открытые пальцы, гелевые вставки, доп. швы, серо-синие, р-р L</t>
  </si>
  <si>
    <t>G000003147</t>
  </si>
  <si>
    <t>Велоперчатки Stark NC-618, открытые пальцы, гелевые вставки, доп. швы, серо-синие, р-р S</t>
  </si>
  <si>
    <t>VZ204005</t>
  </si>
  <si>
    <t>Велоперчатки Stark NC-618, открытые пальцы, гелевые вставки, доп. швы, серо-синие, р-р XL</t>
  </si>
  <si>
    <t>VZ204091</t>
  </si>
  <si>
    <t>Велоперчатки Stark NC-618, открытые пальцы, гелевые вставки, доп. швы, серо-синие, р-р XXL</t>
  </si>
  <si>
    <t>VZ204006</t>
  </si>
  <si>
    <t>Велоперчатки Stark NC-618, открытые пальцы, гелевые вставки, доп. швы, серо-синие, р-р М</t>
  </si>
  <si>
    <t>H000003790</t>
  </si>
  <si>
    <t>Велоперчатки Stark NC-668, женские, открытые пальцы, черно-фиолетовые, р-р L</t>
  </si>
  <si>
    <t>H000003789</t>
  </si>
  <si>
    <t>Велоперчатки Stark NC-668, женские, открытые пальцы, черно-фиолетовые, р-р M</t>
  </si>
  <si>
    <t>H000003788</t>
  </si>
  <si>
    <t>Велоперчатки Stark NC-668, женские, открытые пальцы, черно-фиолетовые, р-р S</t>
  </si>
  <si>
    <t>VZ204010</t>
  </si>
  <si>
    <t>Велоперчатки Stark NC-677, женские, открытые пальцы, розовые, р-р L</t>
  </si>
  <si>
    <t>VZ204011</t>
  </si>
  <si>
    <t>Велоперчатки Stark NC-677, женские, открытые пальцы, розовые, р-р M</t>
  </si>
  <si>
    <t>VZ204012</t>
  </si>
  <si>
    <t>Велоперчатки Stark NC-677, женские, открытые пальцы, розовые, р-р S</t>
  </si>
  <si>
    <t>VZ204013</t>
  </si>
  <si>
    <t>Велоперчатки Stark NC-688, детские, для девочек, розовые, 1 размер</t>
  </si>
  <si>
    <t>H000003783</t>
  </si>
  <si>
    <t>Велоперчатки Stark NC-692, детские, унисекс, бело-красные 1 размер</t>
  </si>
  <si>
    <t>VZ204015</t>
  </si>
  <si>
    <t>Велоперчатки Stark NC-694, детские, унисекс, красные,  1 размер</t>
  </si>
  <si>
    <t>VZ204018</t>
  </si>
  <si>
    <t>Велоперчатки Stark NC-700, эконом класс, открытые пальцы, серые, р-р М</t>
  </si>
  <si>
    <t>H000003785</t>
  </si>
  <si>
    <t>Велоперчатки Stark NC-700, эконом класс, открытые пальцы, черные, р-р L</t>
  </si>
  <si>
    <t>H000003784</t>
  </si>
  <si>
    <t>Велоперчатки Stark NC-700, эконом класс, открытые пальцы, черные, р-р S</t>
  </si>
  <si>
    <t>H000003786</t>
  </si>
  <si>
    <t>Велоперчатки Stark NC-700, эконом класс, открытые пальцы, черные, р-р XL</t>
  </si>
  <si>
    <t>H000003787</t>
  </si>
  <si>
    <t>Велоперчатки Stark NC-700, эконом класс, открытые пальцы, черные, р-р XXL</t>
  </si>
  <si>
    <t>VZ204019</t>
  </si>
  <si>
    <t>Велоперчатки Stark NC-702, эконом класс, открытые пальцы, красные р-р L</t>
  </si>
  <si>
    <t>G000003057</t>
  </si>
  <si>
    <t>Велоперчатки Stark NC-702, эконом класс, открытые пальцы, красные р-р S</t>
  </si>
  <si>
    <t>VZ204020</t>
  </si>
  <si>
    <t>Велоперчатки Stark NC-702, эконом класс, открытые пальцы, красные р-р XL</t>
  </si>
  <si>
    <t>VZ204021</t>
  </si>
  <si>
    <t>Велоперчатки Stark NC-702, эконом класс, открытые пальцы, красные р-р М</t>
  </si>
  <si>
    <t>VZ204022</t>
  </si>
  <si>
    <t>Велоперчатки Stark NC-703, закрытые пальцы, дизайн "пламя", красно-белые, р-р L</t>
  </si>
  <si>
    <t>VZ204023</t>
  </si>
  <si>
    <t>Велоперчатки Stark NC-703, закрытые пальцы, дизайн "пламя", красно-белые, р-р XL</t>
  </si>
  <si>
    <t>H000003778</t>
  </si>
  <si>
    <t>Велоперчатки Stark NC-703, закрытые пальцы, красно-черные, р-р L</t>
  </si>
  <si>
    <t>H000003779</t>
  </si>
  <si>
    <t>Велоперчатки Stark NC-703, закрытые пальцы, красно-черные, р-р XXL</t>
  </si>
  <si>
    <t>H000003777</t>
  </si>
  <si>
    <t>Велоперчатки Stark NC-703, закрытые пальцы, красно-черные, р-р М</t>
  </si>
  <si>
    <t>VZ204025</t>
  </si>
  <si>
    <t>Велоперчатки Stark NC-709, закрытые пальцы, пласт. вставки, вентил., микрофибра, черн., р-р L</t>
  </si>
  <si>
    <t>VZ204026</t>
  </si>
  <si>
    <t>Велоперчатки Stark NC-709, закрытые пальцы, пласт. вставки, вентил., микрофибра, черн., р-р XL</t>
  </si>
  <si>
    <t>VZ204095</t>
  </si>
  <si>
    <t>Велоперчатки Stark NC-709, закрытые пальцы, пласт. вставки, вентил., микрофибра, черн., р-р XXL</t>
  </si>
  <si>
    <t>VZ204027</t>
  </si>
  <si>
    <t>Велоперчатки Stark NC-709, закрытые пальцы, пласт. вставки, вентил., микрофибра, черн., р-р М</t>
  </si>
  <si>
    <t>VZ204057</t>
  </si>
  <si>
    <t>Велоперчатки Stark NC-802, открытые пальцы, черно-красные, р-р L</t>
  </si>
  <si>
    <t>VZ204058</t>
  </si>
  <si>
    <t>Велоперчатки Stark NC-802, открытые пальцы, черно-красные, р-р XL</t>
  </si>
  <si>
    <t>VZ204096</t>
  </si>
  <si>
    <t>Велоперчатки Stark NC-802, открытые пальцы, черно-красные, р-р XXL</t>
  </si>
  <si>
    <t>VZ204056</t>
  </si>
  <si>
    <t>Велоперчатки Stark NC-802, открытые пальцы, черно-красные, р-р М</t>
  </si>
  <si>
    <t>VZ204028</t>
  </si>
  <si>
    <t>Велоперчатки Stark NC-814, открытые пальцы, гелевые вставки, доп. швы, черно-оранжевые, р-р L</t>
  </si>
  <si>
    <t>G000005851</t>
  </si>
  <si>
    <t>Велоперчатки Stark NC-814, открытые пальцы, гелевые вставки, доп. швы, черно-оранжевые, р-р S</t>
  </si>
  <si>
    <t>VZ204029</t>
  </si>
  <si>
    <t>Велоперчатки Stark NC-814, открытые пальцы, гелевые вставки, доп. швы, черно-оранжевые, р-р XL</t>
  </si>
  <si>
    <t>VZ204097</t>
  </si>
  <si>
    <t>Велоперчатки Stark NC-814, открытые пальцы, гелевые вставки, доп. швы, черно-оранжевые, р-р XXL</t>
  </si>
  <si>
    <t>VZ204030</t>
  </si>
  <si>
    <t>Велоперчатки Stark NC-814, открытые пальцы, гелевые вставки, доп. швы, черно-оранжевые, р-р М</t>
  </si>
  <si>
    <t>VZ204060</t>
  </si>
  <si>
    <t>Велоперчатки Stark NC-833, открытые пальцы, красно-серые, р-р L</t>
  </si>
  <si>
    <t>VZ204059</t>
  </si>
  <si>
    <t>Велоперчатки Stark NC-833, открытые пальцы, красно-серые, р-р M</t>
  </si>
  <si>
    <t>VZ204098</t>
  </si>
  <si>
    <t>Велоперчатки Stark NC-833, открытые пальцы, красно-серые, р-р XXL</t>
  </si>
  <si>
    <t>H000003782</t>
  </si>
  <si>
    <t>Велоперчатки Stark NC-887, женские, открытые пальцы, розово-черные, р-р L</t>
  </si>
  <si>
    <t>H000003781</t>
  </si>
  <si>
    <t>Велоперчатки Stark NC-887, женские, открытые пальцы, розово-черные, р-р M</t>
  </si>
  <si>
    <t>H000003780</t>
  </si>
  <si>
    <t>Велоперчатки Stark NC-887, женские, открытые пальцы, розово-черные, р-р S</t>
  </si>
  <si>
    <t>VZ204034</t>
  </si>
  <si>
    <t>Велоперчатки Stark NC-908, эконом класс, открытые пальцы, триколор р-р L</t>
  </si>
  <si>
    <t>G000003023</t>
  </si>
  <si>
    <t>Велоперчатки Stark NC-908, эконом класс, открытые пальцы, триколор р-р S</t>
  </si>
  <si>
    <t>VZ204035</t>
  </si>
  <si>
    <t>Велоперчатки Stark NC-908, эконом класс, открытые пальцы, триколор р-р XL</t>
  </si>
  <si>
    <t>VZ204099</t>
  </si>
  <si>
    <t>Велоперчатки Stark NC-908, эконом класс, открытые пальцы, триколор р-р XXL</t>
  </si>
  <si>
    <t>VZ204036</t>
  </si>
  <si>
    <t>Велоперчатки Stark NC-908, эконом класс, открытые пальцы, триколор р-р М</t>
  </si>
  <si>
    <t>VZ204063</t>
  </si>
  <si>
    <t>Велоперчатки Stark NC-923C, закрытые пальцы, серо-синие черн.вставками, р-р L</t>
  </si>
  <si>
    <t>VZ204062</t>
  </si>
  <si>
    <t>Велоперчатки Stark NC-923C, закрытые пальцы, серо-синие черн.вставками, р-р M</t>
  </si>
  <si>
    <t>VZ204100</t>
  </si>
  <si>
    <t>Велоперчатки Stark NC-923C, закрытые пальцы, серо-синие черн.вставками, р-р XXL</t>
  </si>
  <si>
    <t>G000010611</t>
  </si>
  <si>
    <t>Велосумка на руль SL4246BK, 19.1 x 26.0 x 20.3 cm, крепеж на ремни, с прозрачным планшетом для карт</t>
  </si>
  <si>
    <t>VZ205004</t>
  </si>
  <si>
    <t>Велосумка под раму JK9914</t>
  </si>
  <si>
    <t>VZ205002</t>
  </si>
  <si>
    <t>Велосумка под седло G-1, малая, с чехлом от дождя, черно-бежевая</t>
  </si>
  <si>
    <t>VZ205003</t>
  </si>
  <si>
    <t>Велосумка под седло G-2, средняя, с чехлом от дождя, черно-бежевая</t>
  </si>
  <si>
    <t>VZ205006</t>
  </si>
  <si>
    <t>Велосумка под седло G-3, большая, с чехлом от дождя, черно-бежевая</t>
  </si>
  <si>
    <t>VZ205005</t>
  </si>
  <si>
    <t>Велосумка под седло JK9915</t>
  </si>
  <si>
    <t>G000010604</t>
  </si>
  <si>
    <t>Велосумка-штаны на багажник SL-6307A, двусторонняя, 34л, водозащитная, с лямками и отражающими поло</t>
  </si>
  <si>
    <t>G000003298</t>
  </si>
  <si>
    <t>Велошина INNOVA 28'' IA-2209</t>
  </si>
  <si>
    <t>VZ204067</t>
  </si>
  <si>
    <t>Велошорты Stark 1719-2011, камуфляж, р-р L</t>
  </si>
  <si>
    <t>G000002750</t>
  </si>
  <si>
    <t>Вилка  SUNTOUR SF-12 XTC V4  26”</t>
  </si>
  <si>
    <t>VZ207001</t>
  </si>
  <si>
    <t>Втулка Joytech D341DSE передняя алюм.под диск, 32Н, с эксцентриком, черн.</t>
  </si>
  <si>
    <t>VZ207002</t>
  </si>
  <si>
    <t>Втулка Joytech D341DSE передняя алюм.под диск, 36Н, с эксцентриком, черн.</t>
  </si>
  <si>
    <t>VZ207003</t>
  </si>
  <si>
    <t>Втулка Joytech D342DSE задняя алюм.под диск, на 8/9 ск, 32Н, с эксц., черн.</t>
  </si>
  <si>
    <t>VZ207004</t>
  </si>
  <si>
    <t>Втулка Joytech D342DSE задняя алюм.под диск, на 8/9 ск, 36Н, с эксц., черн.</t>
  </si>
  <si>
    <t>VZ207005</t>
  </si>
  <si>
    <t>Втулка Joytech FH431 передняя стальная, 32Н, с эксцентриком, черная</t>
  </si>
  <si>
    <t>VZ207006</t>
  </si>
  <si>
    <t>Втулка Joytech FH431 передняя стальная, 36Н, с эксцентриком, черная</t>
  </si>
  <si>
    <t>VZ207007</t>
  </si>
  <si>
    <t>Втулка Joytech FH731DSE передняя алюминиевая 32Н, с эксцентриком, черная</t>
  </si>
  <si>
    <t>VZ207010</t>
  </si>
  <si>
    <t>Втулка Joytech RH432 задняя стальная,  резьбовая, 36Н, с эксцентриком, черн.</t>
  </si>
  <si>
    <t>VZ207013</t>
  </si>
  <si>
    <t>Втулка Joytech RH801DSE задняя алюм., на 8/9ск, 32Н, с эксцентриком, черн.</t>
  </si>
  <si>
    <t>VZ207015</t>
  </si>
  <si>
    <t>Втулка Novatec D041SB передняя под диск, на 2 промах, 32Н, с эксц., черн.</t>
  </si>
  <si>
    <t>VZ207017</t>
  </si>
  <si>
    <t>Втулка Novatec D142SBT задняя под диск, на 2 промах, 8/9 ск, 32Н, с эксц., черн.</t>
  </si>
  <si>
    <t>VZ207018</t>
  </si>
  <si>
    <t>Втулка Novatec DH41SB передняя под диск, 20мм ось, на 2 промах, 32Н, черн.</t>
  </si>
  <si>
    <t>GI00011065</t>
  </si>
  <si>
    <t>Втулка задн 347R (ASSESS) 48H,3/8"*112*175mm</t>
  </si>
  <si>
    <t>VZ207023</t>
  </si>
  <si>
    <t>Втулка задняя KT-M9 GR 146*36h 110mm 130mm, пром.подш., для триала, под болты</t>
  </si>
  <si>
    <t>VZ208009</t>
  </si>
  <si>
    <t>Грипсы CWB-9923L, универсальные, кратон/пвх, черно-красные</t>
  </si>
  <si>
    <t>H000000875</t>
  </si>
  <si>
    <t>Грипсы CWB-9923L, универсальные, кратон/пвх, черно-серые</t>
  </si>
  <si>
    <t>VZ208010</t>
  </si>
  <si>
    <t>Грипсы CWB-9938, универсальные, гель/кратон, черно-красные</t>
  </si>
  <si>
    <t>H000002279</t>
  </si>
  <si>
    <t>Грипсы CWB-9988, универсальные, гель/кратон, черно-желтые</t>
  </si>
  <si>
    <t>VZ208008</t>
  </si>
  <si>
    <t>Грипсы CWB-9988, универсальные, гель/кратон, черно-серые</t>
  </si>
  <si>
    <t>H000002280</t>
  </si>
  <si>
    <t>Грипсы CWB-9988, универсальные, гель/кратон, черно-синие</t>
  </si>
  <si>
    <t>VZ208006</t>
  </si>
  <si>
    <t>Грипсы JK1909, универсальные, черно-красные</t>
  </si>
  <si>
    <t>VZ208007</t>
  </si>
  <si>
    <t>Грипсы JK1910, универсальные, черно-серые</t>
  </si>
  <si>
    <t>H000002281</t>
  </si>
  <si>
    <t>Грипсы Velo VLG-105, кожа с прошивкой., черные</t>
  </si>
  <si>
    <t>VZ208002</t>
  </si>
  <si>
    <t>Грипсы Velo VLG-232D2, универсальные, красные/черные, пара</t>
  </si>
  <si>
    <t>VZ208003</t>
  </si>
  <si>
    <t>Грипсы Velo VLG-311, универсальные, черные, пара</t>
  </si>
  <si>
    <t>G000010620</t>
  </si>
  <si>
    <t>Грипсы Velo VLG-486AD2, кратон, черные, с хомутами для крепления</t>
  </si>
  <si>
    <t>H000002282</t>
  </si>
  <si>
    <t>Грипсы Velo VLG-489AD2, кратон, 130мм, черные, с хомутами для крепления</t>
  </si>
  <si>
    <t>H000002490</t>
  </si>
  <si>
    <t>Диск тормоза Bengal OD-180H пурпурно-серый</t>
  </si>
  <si>
    <t>H000000700</t>
  </si>
  <si>
    <t>Дисплей Bike Hand YC-103, на заднее колесо регулируемый</t>
  </si>
  <si>
    <t>H000002306</t>
  </si>
  <si>
    <t>Дисплей Bike Hand YC-117N, на заднее колесо регулируемый</t>
  </si>
  <si>
    <t>VZ209003</t>
  </si>
  <si>
    <t>Замок противоугонный FK-207, Ф 8х610мм(24"), 2 ключа, черный</t>
  </si>
  <si>
    <t>VZ209004</t>
  </si>
  <si>
    <t>Замок противоугонный FK-207, Ф 8х915мм(36"), 2 ключа, черный</t>
  </si>
  <si>
    <t>H000003457</t>
  </si>
  <si>
    <t>Замок противоугонный FK-225A, Ф10х1200мм(48"), 2 ключа, крепление на велосипед, прозрачный</t>
  </si>
  <si>
    <t>G000010623</t>
  </si>
  <si>
    <t>Замок противоугонный FK-226, Ф10x1800мм(70"), прозрачное покрытие</t>
  </si>
  <si>
    <t>VZ209005</t>
  </si>
  <si>
    <t>Замок противоугонный FK-226, Ф10х1200мм(48"), 2 ключа, цвет прозрачный</t>
  </si>
  <si>
    <t>VZ209006</t>
  </si>
  <si>
    <t>Замок противоугонный FK-886-M, Ф8х600мм(24"), кодовый, черный</t>
  </si>
  <si>
    <t>VZ209007</t>
  </si>
  <si>
    <t>Замок противоугонный JK102-102, Ф12х1200мм(48"), 2 ключа, черный, красный</t>
  </si>
  <si>
    <t>VZ208005</t>
  </si>
  <si>
    <t>Защита пера VLF-001, 260x100x80mm, материал джерси+лайкра, черн., с логотипом STARK</t>
  </si>
  <si>
    <t>VZ230006</t>
  </si>
  <si>
    <t>Звонок JK4375 метал.-пласт., цвет синий/розовый</t>
  </si>
  <si>
    <t>VZ230007</t>
  </si>
  <si>
    <t>Звонок JK4376 метал.-пласт., цвет розовый</t>
  </si>
  <si>
    <t>VZ230010</t>
  </si>
  <si>
    <t>Звонок YWS-301A алюм.-пласт.корпус, диам. 37мм</t>
  </si>
  <si>
    <t>VZ230009</t>
  </si>
  <si>
    <t>Звонок YWS-306A алюм.-пласт.корпус, диам. 35мм</t>
  </si>
  <si>
    <t>G000010651</t>
  </si>
  <si>
    <t>Звонок YWS-638A алюм.-пластик серебристый</t>
  </si>
  <si>
    <t>H000003456</t>
  </si>
  <si>
    <t>Звонок YWS-638A алюм.-пластик черный</t>
  </si>
  <si>
    <t>H000002284</t>
  </si>
  <si>
    <t>Зеркало DX-2000B, мини, в торец руля, панорамное, универс. лев./прав., черн.</t>
  </si>
  <si>
    <t>VZ211002</t>
  </si>
  <si>
    <t>Зеркало DX-2280S, панорамное, универс. лев./прав., склад., креп. в торец, черн.</t>
  </si>
  <si>
    <t>G000003590</t>
  </si>
  <si>
    <t>Инструкция</t>
  </si>
  <si>
    <t>VZ213003</t>
  </si>
  <si>
    <t>Камера 12'', A/V, 12*2.125 инд.упаковка</t>
  </si>
  <si>
    <t>VZ213006</t>
  </si>
  <si>
    <t>Камера 16", A/V, 16*2.125 инд.упаковка</t>
  </si>
  <si>
    <t>VZ213009</t>
  </si>
  <si>
    <t>Камера 18", A/V, 18*2.125 инд.упаковка</t>
  </si>
  <si>
    <t>VZ213012</t>
  </si>
  <si>
    <t>Камера 20'', A/V, 20*1.5/1.75 инд.упаковка</t>
  </si>
  <si>
    <t>G000002657</t>
  </si>
  <si>
    <t>Камера KENDA бутил с логотипом Stark (16х1,75-2,125) AV T:0,87mm, инд.упак.</t>
  </si>
  <si>
    <t>G000002656</t>
  </si>
  <si>
    <t>Камера KENDA бутил с логотипом Stark (20х1,75-2,125) AV T:0,87mm, инд. упак.</t>
  </si>
  <si>
    <t>G000010762</t>
  </si>
  <si>
    <t>Камера KENDA бутил с логотипом Stark (24х1,9-2,125) AV T:0,87mm, инд.упак.</t>
  </si>
  <si>
    <t>G000002654</t>
  </si>
  <si>
    <t>Камера KENDA бутил с логотипом Stark (26х1,9-2,125) AV T:0,87mm, инд. упак.</t>
  </si>
  <si>
    <t>G000010663</t>
  </si>
  <si>
    <t>Камера KENDA бутил с логотипом Stark (27,5х1,9-2,125) AV T:0,87mm, инд.упак</t>
  </si>
  <si>
    <t>G000010662</t>
  </si>
  <si>
    <t>Камера KENDA бутил с логотипом Stark (29х1,9-2,3) AV T:0,87mm, инд.упак</t>
  </si>
  <si>
    <t>G000010664</t>
  </si>
  <si>
    <t>Камера KENDA бутил с логотипом Stark (700x35-43C) AV T:0,87mm, инд.упак</t>
  </si>
  <si>
    <t>VZ214022</t>
  </si>
  <si>
    <t>Каретка-картридж CH-39-1A BMX EURO, 68mm, без болтов в компл.</t>
  </si>
  <si>
    <t>VZ214015</t>
  </si>
  <si>
    <t>Каретка-картридж Tange 3912, 68х113мм, под квадрат, в компл. с болтами</t>
  </si>
  <si>
    <t>VZ214016</t>
  </si>
  <si>
    <t>Каретка-картридж Tange 3912, 68х116мм, под квадрат, в компл. с болтами</t>
  </si>
  <si>
    <t>VZ214017</t>
  </si>
  <si>
    <t>Каретка-картридж Tange 3912, 68х122,5мм, под квадрат, в компл. с болтами</t>
  </si>
  <si>
    <t>VZ214021</t>
  </si>
  <si>
    <t>Каретка-картридж Tange 3912, 68х127мм, под квадрат, в компл. с болтами</t>
  </si>
  <si>
    <t>VZ215002</t>
  </si>
  <si>
    <t>Кассета Sun Race CSM63, 7 пер., 11-28Т, покрытие сатин (матовое)</t>
  </si>
  <si>
    <t>VZ215003</t>
  </si>
  <si>
    <t>Кассета Sun Race CSМ66, 8 пер., 11-32Т, покрытие сатин (матовое)</t>
  </si>
  <si>
    <t>VZ215004</t>
  </si>
  <si>
    <t>Кассета Sun Race CSМ96, 9 пер., 11-32Т, покрытие сатин (матовое)</t>
  </si>
  <si>
    <t>VZ212007</t>
  </si>
  <si>
    <t>Ключ гаечный шестигранный 2 в 1 JK9950</t>
  </si>
  <si>
    <t>VZ212009</t>
  </si>
  <si>
    <t>Ключ педальный  BikeHand YC-156A, 2 типоразмера</t>
  </si>
  <si>
    <t>VZ212010</t>
  </si>
  <si>
    <t>Ключ педальный BikeHand YC-161 с головкой для гаек задней втулки</t>
  </si>
  <si>
    <t>H000002296</t>
  </si>
  <si>
    <t>Колеса тренировочные (приставные) SM-283O, универс. 12"-20", сталь</t>
  </si>
  <si>
    <t>H000002298</t>
  </si>
  <si>
    <t>Колеса тренировочные (приставные) SM-284O, универс. 12"-20", сталь/пласт.</t>
  </si>
  <si>
    <t>H000003535</t>
  </si>
  <si>
    <t>Колесо заднее 20", обод алю.одинарный 28 спиц, серебр на гайках, 1 скор, звезда 18Т, ножной тор</t>
  </si>
  <si>
    <t>H000003533</t>
  </si>
  <si>
    <t>Колесо заднее 24", обод алю.двойной 36 спиц, серебристый на гайках</t>
  </si>
  <si>
    <t>H000003537</t>
  </si>
  <si>
    <t>Колесо заднее 24", обод алю.одинарный 36 спиц, серебр на гайках, 1скор, звезда 18Т, ножной торм</t>
  </si>
  <si>
    <t>H000003523</t>
  </si>
  <si>
    <t>Колесо заднее 24", обод алю.одинарный 36 спиц, серебр, на гайках, под трещетку</t>
  </si>
  <si>
    <t>H000003527</t>
  </si>
  <si>
    <t>Колесо заднее 26", обод алю.двойной 36 спиц, черный анод, на гайках под трещетку</t>
  </si>
  <si>
    <t>H000003528</t>
  </si>
  <si>
    <t>Колесо заднее 26", обод алю.двойной 36 спиц, черный анод, эксцентрик под трещетку</t>
  </si>
  <si>
    <t>H000003525</t>
  </si>
  <si>
    <t>Колесо заднее 26", обод алю.одинарный 36 спиц, серебр.на гайках под трещетку</t>
  </si>
  <si>
    <t>H000003539</t>
  </si>
  <si>
    <t>Колесо заднее 28", обод алю.одинарный 36 спиц, серебристый на гайках, 1 скор, звезда 18Т, ножной</t>
  </si>
  <si>
    <t>H000003541</t>
  </si>
  <si>
    <t>Колесо заднее под диск26", обод алю.двойной 32 спиц, Weinmann пистон, черный анод, эксцентрик под к</t>
  </si>
  <si>
    <t>H000003534</t>
  </si>
  <si>
    <t>Колесо переднее 20", обод алю.одинарный 36 спиц, серебристый на гайках</t>
  </si>
  <si>
    <t>H000003532</t>
  </si>
  <si>
    <t>Колесо переднее 24", обод алю.двойной 36 спиц, серебристый,эксцентрик</t>
  </si>
  <si>
    <t>H000003522</t>
  </si>
  <si>
    <t>Колесо переднее 24", обод алю.одинарный 36 спиц, серебр. эксцентрик</t>
  </si>
  <si>
    <t>H000003536</t>
  </si>
  <si>
    <t>Колесо переднее 24", обод алю.одинарный 36 спиц, серебристый на гайках</t>
  </si>
  <si>
    <t>H000003529</t>
  </si>
  <si>
    <t>Колесо переднее 26", обод алю.двойной 36 спиц, черный анод, под дисковый торм.эксцентрик</t>
  </si>
  <si>
    <t>H000003526</t>
  </si>
  <si>
    <t>Колесо переднее 26", обод алю.двойной 36 спиц, черный анод, эксцентрик</t>
  </si>
  <si>
    <t>H000003524</t>
  </si>
  <si>
    <t>Колесо переднее 26", обод алю.одинарный 36 спиц, серебр, эксцентрик</t>
  </si>
  <si>
    <t>VZ231003</t>
  </si>
  <si>
    <t>Колодки тормозные Baradine 948V, МТВ/BMX, 60мм</t>
  </si>
  <si>
    <t>VZ231057</t>
  </si>
  <si>
    <t>Колодки тормозные Baradine 959VC, МТВ, 72мм, картриджные</t>
  </si>
  <si>
    <t>VZ231056</t>
  </si>
  <si>
    <t>Колодки тормозные Baradine 963V, МТВ, 70мм, красно-черн.</t>
  </si>
  <si>
    <t>VZ231059</t>
  </si>
  <si>
    <t>Колодки тормозные Baradine DS-01, для гидр. дисковых тормозов Hayes</t>
  </si>
  <si>
    <t>VZ231004</t>
  </si>
  <si>
    <t>Колодки тормозные Baradine DS-08, для мех. и гидравл. дисковых тормозов TEKTRO</t>
  </si>
  <si>
    <t>G000010654</t>
  </si>
  <si>
    <t>Колодки тормозные Baradine DS-52 для гидр. дисковых тормозов Shimano XTR</t>
  </si>
  <si>
    <t>VZ212014</t>
  </si>
  <si>
    <t>Комплект ключей-шестигранников и заплаток в сумке JK9921</t>
  </si>
  <si>
    <t>H000002271</t>
  </si>
  <si>
    <t>Корзина на руль, BY-109A быстросъемная с крепл., алюм., ручка для переноски., легкая, серебр.</t>
  </si>
  <si>
    <t>H000002320</t>
  </si>
  <si>
    <t>Крепеж для флягодержателя на руль CL-D45., алюм., легкосъемный., черн.</t>
  </si>
  <si>
    <t>H000002299</t>
  </si>
  <si>
    <t>Кресло детское GH-028D, крепление на багажник, эконом-вариант</t>
  </si>
  <si>
    <t>VZ216003</t>
  </si>
  <si>
    <t>Кресло детское SF-029LG, заднее, крепеж на подседельную трубу</t>
  </si>
  <si>
    <t>VZ216001</t>
  </si>
  <si>
    <t>Кресло детское SF-928LG, быстросъемное, крепеж на подседельную трубу</t>
  </si>
  <si>
    <t>VZ217001</t>
  </si>
  <si>
    <t>Крыло заднее, SF-956RL, для велосипеда 24-26", крепеж на подс. штырь, регилир., мото дизайн,</t>
  </si>
  <si>
    <t>H000002478</t>
  </si>
  <si>
    <t>Крыло заднее, SKS X-BLADE, 26+27,5" с креплением на подс. штырь</t>
  </si>
  <si>
    <t>H000002474</t>
  </si>
  <si>
    <t>Крыло заднее, SKS X-TRA-DRY, 26" белое</t>
  </si>
  <si>
    <t>H000002468</t>
  </si>
  <si>
    <t>Крыло заднее, SKS X-TRA-DRY, 26" черное</t>
  </si>
  <si>
    <t>VZ217002</t>
  </si>
  <si>
    <t>Крыло переднее, SF-956F, для велосипеда 24-26", крепеж под вилку, мото-дизайн, черное</t>
  </si>
  <si>
    <t>H000002473</t>
  </si>
  <si>
    <t>Крыло переднее, SKS SHOCKBOARD, 26" белое</t>
  </si>
  <si>
    <t>H000002467</t>
  </si>
  <si>
    <t>Крыло переднее, SKS SHOCKBOARD, 26" черное</t>
  </si>
  <si>
    <t>H000002470</t>
  </si>
  <si>
    <t>Крыло переднее, SKS X-BOARD, 24-28" щиток под нижнюю трубу рамы</t>
  </si>
  <si>
    <t>H000004825</t>
  </si>
  <si>
    <t>Крылья комплект пер+зад XH-B159 26"</t>
  </si>
  <si>
    <t>VZ217007</t>
  </si>
  <si>
    <t>Крылья комплект пер+зад, JK5127, 26", металл, с крепежами, хром.</t>
  </si>
  <si>
    <t>VZ217006</t>
  </si>
  <si>
    <t>Крылья комплект пер+зад, JK5138, 26", мото-дизайн, черный</t>
  </si>
  <si>
    <t>G000010636</t>
  </si>
  <si>
    <t>Крылья комплект пер+зад, PM-27F/27-1R, 26"-28", МТБ-дизайн</t>
  </si>
  <si>
    <t>H000002300</t>
  </si>
  <si>
    <t>Крылья комплект пер+зад, PM-700C, 28"/700Cx30-38mm, полный дизайн</t>
  </si>
  <si>
    <t>VZ217008</t>
  </si>
  <si>
    <t>Крылья комплект пер+зад, SF-267F/R, 24-26", пластик, черный</t>
  </si>
  <si>
    <t>H000002307</t>
  </si>
  <si>
    <t>Крюк для хранения велосипеда BikeHand YC-28H за педаль</t>
  </si>
  <si>
    <t>G000010627</t>
  </si>
  <si>
    <t>Кусачки для тросов и рубашек BikeHand YC-767, с пружиной</t>
  </si>
  <si>
    <t>VZ212016</t>
  </si>
  <si>
    <t>Кусачки для тросов и рубашек BikeHand YC-768</t>
  </si>
  <si>
    <t>VZ212032</t>
  </si>
  <si>
    <t>Набор ключей-шестигранников JK 9972 в пласт.клипсе (1.5,2,2.5,3,4,5,5.5,6мм)</t>
  </si>
  <si>
    <t>VZ212046</t>
  </si>
  <si>
    <t>Набор шестигранников 16 в 1 BikeHand YC-275, 2/2,5/3/4/5/6mm+Т25</t>
  </si>
  <si>
    <t>H000002285</t>
  </si>
  <si>
    <t>Набор шестигранников 22 в 1 BikeHand YC-279 расширенный, с ножом и выжимкой цепи</t>
  </si>
  <si>
    <t>H000002287</t>
  </si>
  <si>
    <t>Набор шестигранников 9 в 1 BikeHand YC-286N супер-легкие, компакт.</t>
  </si>
  <si>
    <t>H000002466</t>
  </si>
  <si>
    <t>Набор шестигранников SKS, 14 в 1, TOM 14</t>
  </si>
  <si>
    <t>H000002464</t>
  </si>
  <si>
    <t>Набор шестигранников SKS, 15 в 1, TOOLBOX RACE</t>
  </si>
  <si>
    <t>H000002463</t>
  </si>
  <si>
    <t>Набор шестигранников SKS, 18 в 1, TOOLBOX TRAVEL</t>
  </si>
  <si>
    <t>H000002465</t>
  </si>
  <si>
    <t>Набор шестигранников SKS, T-WORX</t>
  </si>
  <si>
    <t>G000010628</t>
  </si>
  <si>
    <t>Набор шестигранников с длинной ручкой BikeHand YC-623, шаровые головки, 9 размеров</t>
  </si>
  <si>
    <t>VZ231050</t>
  </si>
  <si>
    <t>Наконечник оплетки LY-HPB04, 5.1х5.7х12мм, серебрист., упак. 100шт.</t>
  </si>
  <si>
    <t>VZ231049</t>
  </si>
  <si>
    <t>Наконечник оплетки LY-HPB12, 5.2х14.4мм, серебрист., упак. 100шт.</t>
  </si>
  <si>
    <t>VZ231053</t>
  </si>
  <si>
    <t>Наконечник троса LY-IPA03, универсальный, упак.100шт.</t>
  </si>
  <si>
    <t>H000002301</t>
  </si>
  <si>
    <t>Насос Giyo GF-32, напольный., Т-ручка, высокого давления, авто/вело переходник, серебрист.</t>
  </si>
  <si>
    <t>H000002302</t>
  </si>
  <si>
    <t>Насос Giyo GM-48L мини для МТБ, алюм., авто/вело клапан</t>
  </si>
  <si>
    <t>H000002303</t>
  </si>
  <si>
    <t>Насос Giyo GM-49L мини для шоссе, алюм., авто/вело клапан</t>
  </si>
  <si>
    <t>VZ218001</t>
  </si>
  <si>
    <t>Насос Giyo GP-09, алюм., Т-ручка, авто/вело переходник, серебрист.</t>
  </si>
  <si>
    <t>VZ218002</t>
  </si>
  <si>
    <t>Насос Giyo GP-45L, пластик, авто/вело переходник, черный</t>
  </si>
  <si>
    <t>H000002304</t>
  </si>
  <si>
    <t>Насос Giyo GP-74 большого объема, Т-ручка, манометр, авто/вело клапан</t>
  </si>
  <si>
    <t>VZ218012</t>
  </si>
  <si>
    <t>Насос Giyo GP-76Т, алюм.,Т-ручка, авто/вело клапан, серебрист.</t>
  </si>
  <si>
    <t>VZ218003</t>
  </si>
  <si>
    <t>Насос Giyo GP-91, алюм., Т-ручка, манометр, авто/вело переходник, серебрист.</t>
  </si>
  <si>
    <t>VZ218004</t>
  </si>
  <si>
    <t>Насос Giyo GP-97, пластик, телескоп, авто/вело переходник, черный</t>
  </si>
  <si>
    <t>VZ218006</t>
  </si>
  <si>
    <t>Насос пласт. JK9525, со шлангом под A/V</t>
  </si>
  <si>
    <t>VZ218007</t>
  </si>
  <si>
    <t>Насос пласт. JK9529, компактный, универс. вело/авто клапан</t>
  </si>
  <si>
    <t>G000010621</t>
  </si>
  <si>
    <t>Обмотка руля шоссейная VELO VLT-011, пробка, белая</t>
  </si>
  <si>
    <t>VZ231048</t>
  </si>
  <si>
    <t>Оплетка переключ..троса LY-16630, упак.30м.</t>
  </si>
  <si>
    <t>H000000678</t>
  </si>
  <si>
    <t>Очки солнцезащитные HS-0815W Stark с логотипом</t>
  </si>
  <si>
    <t>H000000675</t>
  </si>
  <si>
    <t>Очки солнцезащитные HS-0918W Stark с логотипом</t>
  </si>
  <si>
    <t>H000000674</t>
  </si>
  <si>
    <t>Очки солнцезащитные HS-1347K Stark с логотипом</t>
  </si>
  <si>
    <t>H000000676</t>
  </si>
  <si>
    <t>Очки солнцезащитные HS-1369K Stark с логотипом</t>
  </si>
  <si>
    <t>H000000680</t>
  </si>
  <si>
    <t>Очки солнцезащитные HS-13842W Stark с логотипом</t>
  </si>
  <si>
    <t>H000000679</t>
  </si>
  <si>
    <t>Очки солнцезащитные HS-13842Y Stark с логотипом</t>
  </si>
  <si>
    <t>VZ220001</t>
  </si>
  <si>
    <t>Педали Wellgo B-107P, полупрозрачный крепкий пластик, Cr-Mo ось, синие</t>
  </si>
  <si>
    <t>VZ220005</t>
  </si>
  <si>
    <t>Педали Wellgo LU-313, алюм., с литыми шипами, Cr-Mo ось, черные</t>
  </si>
  <si>
    <t>VZ220007</t>
  </si>
  <si>
    <t>Педали Wellgo LU-953, алюм., агрессивные, Cr-Mo ось, черные</t>
  </si>
  <si>
    <t>VZ220008</t>
  </si>
  <si>
    <t>Педали Wellgo LU-954, алюм. со стальн. кромкой, Cr-Mo ось, серебр.</t>
  </si>
  <si>
    <t>VZ220009</t>
  </si>
  <si>
    <t>Педали Wellgo LU-974, пластик. с мет.рамкой, Cr-Mo ось, черные</t>
  </si>
  <si>
    <t>VZ220010</t>
  </si>
  <si>
    <t>Педали Wellgo LU-A8D, алюм. с пресс. шипами, Cr-Mo ось , черные</t>
  </si>
  <si>
    <t>VZ220016</t>
  </si>
  <si>
    <t>Педали Wellgo В-102В, алюм., белые</t>
  </si>
  <si>
    <t>VZ220015</t>
  </si>
  <si>
    <t>Педали Wellgo В-164, алюм., на промах, красные</t>
  </si>
  <si>
    <t>H000000671</t>
  </si>
  <si>
    <t>Педали Wellgo М085, стальные, черные</t>
  </si>
  <si>
    <t>G000002731</t>
  </si>
  <si>
    <t>Педали алюм.FP-976/ JK3558, 102*74</t>
  </si>
  <si>
    <t>VZ220011</t>
  </si>
  <si>
    <t>Педали пласт.FP-807B/ JK3505, для детских в-дов 12-16", черные</t>
  </si>
  <si>
    <t>G000002752</t>
  </si>
  <si>
    <t>Переключатель задний TOURNEY TX RD-TX55, на 6/7 передач, болт ARDTX55D</t>
  </si>
  <si>
    <t>VZ221024</t>
  </si>
  <si>
    <t>Переключатель передний ALIVIO FD-M430, хомут 34,9 с адаптером на 31,8мм,  AFDM430M6</t>
  </si>
  <si>
    <t>G000006199</t>
  </si>
  <si>
    <t>Петух (DROP OUT) "BEAT PRO-13"</t>
  </si>
  <si>
    <t>G000006198</t>
  </si>
  <si>
    <t>Петух (DROP OUT) "DEVOLUTION-13"</t>
  </si>
  <si>
    <t>VZ222004</t>
  </si>
  <si>
    <t>Петух (DROP OUT) "GOLIATH-09"</t>
  </si>
  <si>
    <t>G000006195</t>
  </si>
  <si>
    <t>Петух (DROP OUT) "SHOOTER-3-13"</t>
  </si>
  <si>
    <t>G000006197</t>
  </si>
  <si>
    <t>Петух (DROP OUT) "TEMPER-13,16"</t>
  </si>
  <si>
    <t>VZ223002</t>
  </si>
  <si>
    <t>Подножка алюм. CD-90B, на перо, для велосипеда 26", черная</t>
  </si>
  <si>
    <t>VZ223003</t>
  </si>
  <si>
    <t>Подножка алюм. CD-90S, на перо, для велосипеда 26", серебрист.</t>
  </si>
  <si>
    <t>VZ223005</t>
  </si>
  <si>
    <t>Подножка алюм. JK7751, на перо, на 26", черная</t>
  </si>
  <si>
    <t>VZ212037</t>
  </si>
  <si>
    <t>Подставка для инструментов к стойке BikeHand YC-100-1A</t>
  </si>
  <si>
    <t>G000002652</t>
  </si>
  <si>
    <t>Покрышка KENDA K-1008A FLAME BK 22TPI (16х2,125)</t>
  </si>
  <si>
    <t>G000002634</t>
  </si>
  <si>
    <t>Покрышка KENDA K-1008A FLAME BK 22TPI (26х2,125)</t>
  </si>
  <si>
    <t>G000002641</t>
  </si>
  <si>
    <t>Покрышка KENDA K-1010 NEVEGAL BK/BSK 30TPI (26х2,10)</t>
  </si>
  <si>
    <t>G000002642</t>
  </si>
  <si>
    <t>Покрышка KENDA K-1010 NEVEGAL BK/BSK 30TPI (26х2,35)</t>
  </si>
  <si>
    <t>G000010668</t>
  </si>
  <si>
    <t>Покрышка KENDA K-1027 BK 30TPI (27,5х2,1)</t>
  </si>
  <si>
    <t>G000002638</t>
  </si>
  <si>
    <t>Покрышка KENDA K-1027 KOMODO BK/BSK 30TPI (26х2,10)</t>
  </si>
  <si>
    <t>G000002635</t>
  </si>
  <si>
    <t>Покрышка KENDA K-1029 KWICK ROLLER SPORT BK/BSK 30TPI (26х1,50)</t>
  </si>
  <si>
    <t>G000010665</t>
  </si>
  <si>
    <t>Покрышка KENDA K-1047 BK 30TPI (29х2,1)</t>
  </si>
  <si>
    <t>G000010666</t>
  </si>
  <si>
    <t>Покрышка KENDA K-1047 BK 60TPI (29х1,95)</t>
  </si>
  <si>
    <t>H000002289</t>
  </si>
  <si>
    <t>Покрышка KENDA K-1058 TELONIX BK  (26х2,2) Hans Rey series</t>
  </si>
  <si>
    <t>G000002651</t>
  </si>
  <si>
    <t>Покрышка KENDA K-44 BK 22TPI (16х2,125)</t>
  </si>
  <si>
    <t>G000002650</t>
  </si>
  <si>
    <t>Покрышка KENDA K-51 BK 22TPI (20х2,125)</t>
  </si>
  <si>
    <t>G000002628</t>
  </si>
  <si>
    <t>Покрышка KENDA K-837 BK 22TPI (26х1,95)</t>
  </si>
  <si>
    <t>G000002649</t>
  </si>
  <si>
    <t>Покрышка KENDA K-841 BK 22TPI (20х1,95)</t>
  </si>
  <si>
    <t>G000002631</t>
  </si>
  <si>
    <t>Покрышка KENDA K-848 BK 22TPI (26х1,95)</t>
  </si>
  <si>
    <t>G000002630</t>
  </si>
  <si>
    <t>Покрышка KENDA K-848 BK 22TPI (26х2,10)</t>
  </si>
  <si>
    <t>G000002643</t>
  </si>
  <si>
    <t>Покрышка KENDA K-877 KINETICS FRONT BK 22TPI (26х2,35)</t>
  </si>
  <si>
    <t>G000010669</t>
  </si>
  <si>
    <t>Покрышка KENDA K-879 BK 22TPI (700х35С)</t>
  </si>
  <si>
    <t>G000002626</t>
  </si>
  <si>
    <t>Покрышка KENDA K-879 KWICK BK 22TPI (26х1,95)</t>
  </si>
  <si>
    <t>G000002636</t>
  </si>
  <si>
    <t>Покрышка KENDA K-881 KLAW XT FRONT BK 22TPI (26х2,10)</t>
  </si>
  <si>
    <t>G000002644</t>
  </si>
  <si>
    <t>Покрышка KENDA K-887 KINETICS REAR BK 22TPI (26х2,35)</t>
  </si>
  <si>
    <t>G000002645</t>
  </si>
  <si>
    <t>Покрышка KENDA K-887 KINETICS REAR BK 22TPI (26х2,60)</t>
  </si>
  <si>
    <t>G000010667</t>
  </si>
  <si>
    <t>Покрышка KENDA K-891 BK 30TPI (29х1,95)</t>
  </si>
  <si>
    <t>G000002627</t>
  </si>
  <si>
    <t>Покрышка KENDA K-892 BK 22TPI (26х1,95)</t>
  </si>
  <si>
    <t>G000002639</t>
  </si>
  <si>
    <t>Покрышка KENDA K-901 KOYOTE FRONT BK 22TPI (26х2,10)</t>
  </si>
  <si>
    <t>G000002640</t>
  </si>
  <si>
    <t>Покрышка KENDA K-902 KOYOTE REAR BK 22TPI (26х2,10)</t>
  </si>
  <si>
    <t>G000002647</t>
  </si>
  <si>
    <t>Покрышка KENDA K-905 K-RAD BK 22TPI (26х2,30)</t>
  </si>
  <si>
    <t>G000002648</t>
  </si>
  <si>
    <t>Покрышка KENDA K-907 BK 22TPI (20х1,95)</t>
  </si>
  <si>
    <t>H000002290</t>
  </si>
  <si>
    <t>Покрышка KENDA K-917 KARMA BK  (26х2,1)</t>
  </si>
  <si>
    <t>H000002291</t>
  </si>
  <si>
    <t>Покрышка KENDA K-917 KARMA BK  (27,5х2,0)</t>
  </si>
  <si>
    <t>G000002632</t>
  </si>
  <si>
    <t>Покрышка KENDA K-920 BK 22TPI (26х1,95)</t>
  </si>
  <si>
    <t>G000002633</t>
  </si>
  <si>
    <t>Покрышка KENDA K-922 BK 22TPI (26х1,95)</t>
  </si>
  <si>
    <t>H000002292</t>
  </si>
  <si>
    <t>Покрышка KENDA клинчер K-1081 KADENCE (700х23С), черн.-желт.</t>
  </si>
  <si>
    <t>H000002293</t>
  </si>
  <si>
    <t>Покрышка KENDA клинчер K-1081 KADENCE (700х23С), черн.-красн.</t>
  </si>
  <si>
    <t>H000002294</t>
  </si>
  <si>
    <t>Покрышка KENDA клинчер K-1081 KADENCE (700х23С), черн.-син.</t>
  </si>
  <si>
    <t>H000002295</t>
  </si>
  <si>
    <t>Покрышка KENDA клинчер K-191 KONCEPT (700х23С), черн.</t>
  </si>
  <si>
    <t>H000002249</t>
  </si>
  <si>
    <t>Покрышка KENDA шипованная K-1013 Klondike Wide 22TPI (26х2,1), 252 шипа.</t>
  </si>
  <si>
    <t>H000002250</t>
  </si>
  <si>
    <t>Покрышка KENDA шипованная K-946 Klondike Standard 22TPI (26х1,95), 169 шипа.</t>
  </si>
  <si>
    <t>G000005237</t>
  </si>
  <si>
    <t>Покрышка задняя P-1033 24x2.125</t>
  </si>
  <si>
    <t>H000002317</t>
  </si>
  <si>
    <t>Полироль против царапин, CHEPARK BIC-777, спрей 425мл.</t>
  </si>
  <si>
    <t>H000001207</t>
  </si>
  <si>
    <t>Прибор для программирования компьютеров Echo-Pad</t>
  </si>
  <si>
    <t>рама Heretic (06-триал)</t>
  </si>
  <si>
    <t>РАМА Stark Trial team 26'' Red (06)</t>
  </si>
  <si>
    <t>РАМА Stark Trial Team Mod 20'' Red (06)</t>
  </si>
  <si>
    <t>G000003500</t>
  </si>
  <si>
    <t>Ротор тормоза (задн) YK2-3A DISC 140mm rotor (адаптер+тормозной диск)</t>
  </si>
  <si>
    <t>VZ229023</t>
  </si>
  <si>
    <t>Седло Velo 3082, 265х155 мм, широкое, мягкое, черн./крем.</t>
  </si>
  <si>
    <t>VZ229037</t>
  </si>
  <si>
    <t>Седло Velo 3095, МТВ</t>
  </si>
  <si>
    <t>VZ229038</t>
  </si>
  <si>
    <t>Седло Velo 4148, МТВ</t>
  </si>
  <si>
    <t>VZ229036</t>
  </si>
  <si>
    <t>Седло Velo 7069, ВМХ</t>
  </si>
  <si>
    <t>H000002247</t>
  </si>
  <si>
    <t>Седло Velo VL-3210, MTB</t>
  </si>
  <si>
    <t>G000010652</t>
  </si>
  <si>
    <t>Сигнал звуковой JANG HORNG JH101B электрический, сине/черный, батарейки в компл</t>
  </si>
  <si>
    <t>VZ230005</t>
  </si>
  <si>
    <t>Сигнал звуковой JK 4304 (Дудка) хром.</t>
  </si>
  <si>
    <t>H000002313</t>
  </si>
  <si>
    <t>Слеп-браслет светоотражающий BS-1 на руку STARK оранжевый</t>
  </si>
  <si>
    <t>G000010633</t>
  </si>
  <si>
    <t>Смазка для цепи спрей CHEPARK BIC-100S, для сухой погоды, 150мл</t>
  </si>
  <si>
    <t>VZ212026</t>
  </si>
  <si>
    <t>Смазка-аэрозоль для цепи и тросов, 150мл, MRX-150 (BIC-535)</t>
  </si>
  <si>
    <t>G000010634</t>
  </si>
  <si>
    <t>Смазка-очиститель для цепи и кассеты спрей CHEPARK BIC-888, 425мл</t>
  </si>
  <si>
    <t>VZ212036</t>
  </si>
  <si>
    <t>Стойка для ремонта велосипеда BikeHand YC-100BH</t>
  </si>
  <si>
    <t>VZ212038</t>
  </si>
  <si>
    <t>Стойка под заднее колесо YC-109</t>
  </si>
  <si>
    <t>VZ231025</t>
  </si>
  <si>
    <t>Тормоз Tektro 837AL, V-brake, с колодками, черный, к-т</t>
  </si>
  <si>
    <t>VZ232002</t>
  </si>
  <si>
    <t>Трещетка Sun Race MFМ2А, 6 передач, 14-28Т, сер./черн. покрытие</t>
  </si>
  <si>
    <t>VZ232003</t>
  </si>
  <si>
    <t>Трещетка Sun Race MFМ3S, 7 передач, 13-28Т, сер./черн. покрытие</t>
  </si>
  <si>
    <t>VZ231045</t>
  </si>
  <si>
    <t>Трос тормоза LY-BRG761617, 1700мм, стальной, упак.100шт.</t>
  </si>
  <si>
    <t>H000002491</t>
  </si>
  <si>
    <t>Фляга CWB700B, 750мл, пласт., с клапаном, мерная линейка, черн.</t>
  </si>
  <si>
    <t>VZ233004</t>
  </si>
  <si>
    <t>Фляга DL-600C, 750мл, пласт., с клапаном, черн.</t>
  </si>
  <si>
    <t>VZ233003</t>
  </si>
  <si>
    <t>Фляга DL-600CT, 750мл, пласт., с клапаном, Stark дизайн, прозрачная</t>
  </si>
  <si>
    <t>H000002322</t>
  </si>
  <si>
    <t>Фляга V-6000, 550мл, пласт., с клапаном, резиновые вставки, серебр./красн.</t>
  </si>
  <si>
    <t>H000002321</t>
  </si>
  <si>
    <t>Фляга V-6000, 550мл, пласт., с клапаном, резиновые вставки, серебр./черн.</t>
  </si>
  <si>
    <t>VZ233005</t>
  </si>
  <si>
    <t>Фляга V-9000, 750мл, пласт., с клапаном, прозрачная крышка, резиновые вставки, серебр./черн.</t>
  </si>
  <si>
    <t>VZ233011</t>
  </si>
  <si>
    <t>Фляга метал. JK9914 (5230) 300 мл, пласт.резьбовая крышка с хомутом,</t>
  </si>
  <si>
    <t>VZ233010</t>
  </si>
  <si>
    <t>Фляга пласт. JK5215, 600 мл, с клапаном, цвет серый</t>
  </si>
  <si>
    <t>H000002324</t>
  </si>
  <si>
    <t>Флягодержатель BY-715, алюм., с пласт. вставками, черный</t>
  </si>
  <si>
    <t>H000002325</t>
  </si>
  <si>
    <t>Флягодержатель CL-003A, алюм., с болтами, серебр.</t>
  </si>
  <si>
    <t>VZ233006</t>
  </si>
  <si>
    <t>Флягодержатель CL-003A, алюм., с болтами, черный</t>
  </si>
  <si>
    <t>H000002326</t>
  </si>
  <si>
    <t>Флягодержатель CL-004A, алюм., с болтами, серебр.</t>
  </si>
  <si>
    <t>H000002327</t>
  </si>
  <si>
    <t>Флягодержатель CL-004A, алюм., с болтами, черный</t>
  </si>
  <si>
    <t>VZ233008</t>
  </si>
  <si>
    <t>Флягодержатель DL-9121, нейлон, гибкий, техно дизайн, черный</t>
  </si>
  <si>
    <t>VZ233013</t>
  </si>
  <si>
    <t>Флягодержатель алюм. JK5287, пласт.вставки, с болтами, цвет серебристый</t>
  </si>
  <si>
    <t>G000002743</t>
  </si>
  <si>
    <t>Фонарь задний CG-404R</t>
  </si>
  <si>
    <t>H000002309</t>
  </si>
  <si>
    <t>Фонарь задний CG-450R1, красный, 5 светодиодов, 4 режима работы, батарейки ААА в комплекте</t>
  </si>
  <si>
    <t>H000002310</t>
  </si>
  <si>
    <t>Фонарь задний CG-845R1, красный, 5 светодиодов, 4 режима работы, батарейки ААА в комплекте</t>
  </si>
  <si>
    <t>H000000856</t>
  </si>
  <si>
    <t>Фонарь задний ET-311E, красный, 3 светодиода, батарейки AAA в комплекте, серебристый</t>
  </si>
  <si>
    <t>H000002496</t>
  </si>
  <si>
    <t>Фонарь задний ET-3207, 3 светодиода, крепление на штырь</t>
  </si>
  <si>
    <t>VZ228006</t>
  </si>
  <si>
    <t>Фонарь перед+зад ET-326, компл. в одной упаковке, батарейки AAA в комплекте, черный</t>
  </si>
  <si>
    <t>VZ228008</t>
  </si>
  <si>
    <t>Фонарь передний CG-108W, 7 светодидов, 4 режима работы, батарейки ААА в комплекте, черный</t>
  </si>
  <si>
    <t>H000002311</t>
  </si>
  <si>
    <t>Фонарь передний CG-113P, 1 сверхмощный диод, яркость 10LUX, 3 режима работы, водозащищенный, алюмин</t>
  </si>
  <si>
    <t>VZ228009</t>
  </si>
  <si>
    <t>Фонарь передний CG-115W1,5 светодидов, 2 режима работы, батарейки ААА в комплекте, черный</t>
  </si>
  <si>
    <t>H000002312</t>
  </si>
  <si>
    <t>Фонарь передний CG-119P, 1 сверхмощный диод, 3 режима работы, черный</t>
  </si>
  <si>
    <t>VZ228007</t>
  </si>
  <si>
    <t>Фонарь передний ET-306G, 3 светодиода, батарейки AAA в комплекте, черный</t>
  </si>
  <si>
    <t>H000002493</t>
  </si>
  <si>
    <t>Фонарь передний ET-3150,1 светодиод,2режима,Li-Ion аккум,USB, черный</t>
  </si>
  <si>
    <t>G000010644</t>
  </si>
  <si>
    <t>Фонарь передний ET-3170R, 1 сверхмощный диод, АВТОМАТИЧЕСКОЕ УПРАВЛЕНИЕ ЯРКОСТЬЮ СВЕТА</t>
  </si>
  <si>
    <t>G000010643</t>
  </si>
  <si>
    <t>Фонарь передний ET-3171, 1 сверхмощный диод, низкая и широкая линия света, заряжаемый аккумулятор</t>
  </si>
  <si>
    <t>G000010645</t>
  </si>
  <si>
    <t>Фонарь передний ET-3171R, 1 сверхмощный диод, АВТОМАТИЧЕСКОЕ УПРАВЛЕНИЕ ЯРКОСТЬЮ СВЕТА</t>
  </si>
  <si>
    <t>H000002494</t>
  </si>
  <si>
    <t>Фонарь передний ET-3172, 1 светодиод, батарейки ААА в компплекте, черный</t>
  </si>
  <si>
    <t>H000002495</t>
  </si>
  <si>
    <t>Фонарь передний ET-3173-А, 1 светодиод, автоматич.вкл-выкл, датчик света</t>
  </si>
  <si>
    <t>VZ228010</t>
  </si>
  <si>
    <t>Фонарь-габарит CG-891R с креплением с торца руля, с батарейками в комл., черный</t>
  </si>
  <si>
    <t>VZ224004</t>
  </si>
  <si>
    <t>Хомут подседельный Kalloy XC-63, 31,9мм, с эксцентриком, черный</t>
  </si>
  <si>
    <t>VZ224005</t>
  </si>
  <si>
    <t>Хомут подседельный Kalloy XC-63, 35мм, с эксцентриком, черный</t>
  </si>
  <si>
    <t>VZ234001</t>
  </si>
  <si>
    <t>Цепь KMC Z72 на 8 передач, 116 зв., темно серая</t>
  </si>
  <si>
    <t>VZ234003</t>
  </si>
  <si>
    <t>Цепь КМС Z50 на 7,6 передач, 116 зв., темно серая</t>
  </si>
  <si>
    <t>VZ236007</t>
  </si>
  <si>
    <t>Шифтер SunRace, лев. DLM 33-3L M30</t>
  </si>
  <si>
    <t>VZ212035</t>
  </si>
  <si>
    <t>Щетка для очистки цепи/кассеты YC-790</t>
  </si>
  <si>
    <t>H000002277</t>
  </si>
  <si>
    <t>Эксцентрик колеса Tranz-X QR06M F передний, черный</t>
  </si>
  <si>
    <t>H000002278</t>
  </si>
  <si>
    <t>Эксцентрик колеса Tranz-X QR06M R задний, черный</t>
  </si>
  <si>
    <t>VZ226009</t>
  </si>
  <si>
    <t>Якорь рулевой HPA-181, 1-1/8"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</si>
</sst>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??&quot;р.&quot;_-;_-@_-"/>
    <numFmt numFmtId="165" formatCode="_-* #,##0&quot;р.&quot;_-;\-* #,##0&quot;р.&quot;_-;_-* &quot;-&quot;??&quot;р.&quot;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 wrapText="1"/>
    </xf>
    <xf numFmtId="0" fontId="41" fillId="34" borderId="10" xfId="0" applyFont="1" applyFill="1" applyBorder="1" applyAlignment="1">
      <alignment/>
    </xf>
    <xf numFmtId="0" fontId="42" fillId="34" borderId="10" xfId="42" applyFont="1" applyFill="1" applyBorder="1" applyAlignment="1">
      <alignment/>
    </xf>
    <xf numFmtId="0" fontId="41" fillId="35" borderId="10" xfId="0" applyFont="1" applyFill="1" applyBorder="1" applyAlignment="1">
      <alignment/>
    </xf>
    <xf numFmtId="165" fontId="41" fillId="0" borderId="0" xfId="0" applyNumberFormat="1" applyFont="1" applyAlignment="1">
      <alignment/>
    </xf>
    <xf numFmtId="165" fontId="41" fillId="33" borderId="10" xfId="0" applyNumberFormat="1" applyFont="1" applyFill="1" applyBorder="1" applyAlignment="1">
      <alignment wrapText="1"/>
    </xf>
    <xf numFmtId="165" fontId="41" fillId="34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82;&#1091;&#1087;&#1080;&#1090;&#1100;-&#1074;&#1077;&#1083;&#1086;&#1089;&#1080;&#1087;&#1077;&#1076;.com/shop/?id=VZ202006" TargetMode="External" /><Relationship Id="rId2" Type="http://schemas.openxmlformats.org/officeDocument/2006/relationships/hyperlink" Target="http://&#1082;&#1091;&#1087;&#1080;&#1090;&#1100;-&#1074;&#1077;&#1083;&#1086;&#1089;&#1080;&#1087;&#1077;&#1076;.com/shop/?id=VZ202001" TargetMode="External" /><Relationship Id="rId3" Type="http://schemas.openxmlformats.org/officeDocument/2006/relationships/hyperlink" Target="http://&#1082;&#1091;&#1087;&#1080;&#1090;&#1100;-&#1074;&#1077;&#1083;&#1086;&#1089;&#1080;&#1087;&#1077;&#1076;.com/shop/?id=VZ202002" TargetMode="External" /><Relationship Id="rId4" Type="http://schemas.openxmlformats.org/officeDocument/2006/relationships/hyperlink" Target="http://&#1082;&#1091;&#1087;&#1080;&#1090;&#1100;-&#1074;&#1077;&#1083;&#1086;&#1089;&#1080;&#1087;&#1077;&#1076;.com/shop/?id=H000002267" TargetMode="External" /><Relationship Id="rId5" Type="http://schemas.openxmlformats.org/officeDocument/2006/relationships/hyperlink" Target="http://&#1082;&#1091;&#1087;&#1080;&#1090;&#1100;-&#1074;&#1077;&#1083;&#1086;&#1089;&#1080;&#1087;&#1077;&#1076;.com/shop/?id=G000010601" TargetMode="External" /><Relationship Id="rId6" Type="http://schemas.openxmlformats.org/officeDocument/2006/relationships/hyperlink" Target="http://&#1082;&#1091;&#1087;&#1080;&#1090;&#1100;-&#1074;&#1077;&#1083;&#1086;&#1089;&#1080;&#1087;&#1077;&#1076;.com/shop/?id=G000010602" TargetMode="External" /><Relationship Id="rId7" Type="http://schemas.openxmlformats.org/officeDocument/2006/relationships/hyperlink" Target="http://&#1082;&#1091;&#1087;&#1080;&#1090;&#1100;-&#1074;&#1077;&#1083;&#1086;&#1089;&#1080;&#1087;&#1077;&#1076;.com/shop/?id=H000002269" TargetMode="External" /><Relationship Id="rId8" Type="http://schemas.openxmlformats.org/officeDocument/2006/relationships/hyperlink" Target="http://&#1082;&#1091;&#1087;&#1080;&#1090;&#1100;-&#1074;&#1077;&#1083;&#1086;&#1089;&#1080;&#1087;&#1077;&#1076;.com/shop/?id=H000002270" TargetMode="External" /><Relationship Id="rId9" Type="http://schemas.openxmlformats.org/officeDocument/2006/relationships/hyperlink" Target="http://&#1082;&#1091;&#1087;&#1080;&#1090;&#1100;-&#1074;&#1077;&#1083;&#1086;&#1089;&#1080;&#1087;&#1077;&#1076;.com/shop/?id=H000003371" TargetMode="External" /><Relationship Id="rId10" Type="http://schemas.openxmlformats.org/officeDocument/2006/relationships/hyperlink" Target="http://&#1082;&#1091;&#1087;&#1080;&#1090;&#1100;-&#1074;&#1077;&#1083;&#1086;&#1089;&#1080;&#1087;&#1077;&#1076;.com/shop/?id=G000006030" TargetMode="External" /><Relationship Id="rId11" Type="http://schemas.openxmlformats.org/officeDocument/2006/relationships/hyperlink" Target="http://&#1082;&#1091;&#1087;&#1080;&#1090;&#1100;-&#1074;&#1077;&#1083;&#1086;&#1089;&#1080;&#1087;&#1077;&#1076;.com/shop/?id=H000002492" TargetMode="External" /><Relationship Id="rId12" Type="http://schemas.openxmlformats.org/officeDocument/2006/relationships/hyperlink" Target="http://&#1082;&#1091;&#1087;&#1080;&#1090;&#1100;-&#1074;&#1077;&#1083;&#1086;&#1089;&#1080;&#1087;&#1077;&#1076;.com/shop/?id=H000002274" TargetMode="External" /><Relationship Id="rId13" Type="http://schemas.openxmlformats.org/officeDocument/2006/relationships/hyperlink" Target="http://&#1082;&#1091;&#1087;&#1080;&#1090;&#1100;-&#1074;&#1077;&#1083;&#1086;&#1089;&#1080;&#1087;&#1077;&#1076;.com/shop/?id=H000002276" TargetMode="External" /><Relationship Id="rId14" Type="http://schemas.openxmlformats.org/officeDocument/2006/relationships/hyperlink" Target="http://&#1082;&#1091;&#1087;&#1080;&#1090;&#1100;-&#1074;&#1077;&#1083;&#1086;&#1089;&#1080;&#1087;&#1077;&#1076;.com/shop/?id=H000002272" TargetMode="External" /><Relationship Id="rId15" Type="http://schemas.openxmlformats.org/officeDocument/2006/relationships/hyperlink" Target="http://&#1082;&#1091;&#1087;&#1080;&#1090;&#1100;-&#1074;&#1077;&#1083;&#1086;&#1089;&#1080;&#1087;&#1077;&#1076;.com/shop/?id=H000002273" TargetMode="External" /><Relationship Id="rId16" Type="http://schemas.openxmlformats.org/officeDocument/2006/relationships/hyperlink" Target="http://&#1082;&#1091;&#1087;&#1080;&#1090;&#1100;-&#1074;&#1077;&#1083;&#1086;&#1089;&#1080;&#1087;&#1077;&#1076;.com/shop/?id=H000002275" TargetMode="External" /><Relationship Id="rId17" Type="http://schemas.openxmlformats.org/officeDocument/2006/relationships/hyperlink" Target="http://&#1082;&#1091;&#1087;&#1080;&#1090;&#1100;-&#1074;&#1077;&#1083;&#1086;&#1089;&#1080;&#1087;&#1077;&#1076;.com/shop/?id=G000006025" TargetMode="External" /><Relationship Id="rId18" Type="http://schemas.openxmlformats.org/officeDocument/2006/relationships/hyperlink" Target="http://&#1082;&#1091;&#1087;&#1080;&#1090;&#1100;-&#1074;&#1077;&#1083;&#1086;&#1089;&#1080;&#1087;&#1077;&#1076;.com/shop/?id=G000010603" TargetMode="External" /><Relationship Id="rId19" Type="http://schemas.openxmlformats.org/officeDocument/2006/relationships/hyperlink" Target="http://&#1082;&#1091;&#1087;&#1080;&#1090;&#1100;-&#1074;&#1077;&#1083;&#1086;&#1089;&#1080;&#1087;&#1077;&#1076;.com/shop/?id=G000003149" TargetMode="External" /><Relationship Id="rId20" Type="http://schemas.openxmlformats.org/officeDocument/2006/relationships/hyperlink" Target="http://&#1082;&#1091;&#1087;&#1080;&#1090;&#1100;-&#1074;&#1077;&#1083;&#1086;&#1089;&#1080;&#1087;&#1077;&#1076;.com/shop/?id=G000003148" TargetMode="External" /><Relationship Id="rId21" Type="http://schemas.openxmlformats.org/officeDocument/2006/relationships/hyperlink" Target="http://&#1082;&#1091;&#1087;&#1080;&#1090;&#1100;-&#1074;&#1077;&#1083;&#1086;&#1089;&#1080;&#1087;&#1077;&#1076;.com/shop/?id=VZ204082" TargetMode="External" /><Relationship Id="rId22" Type="http://schemas.openxmlformats.org/officeDocument/2006/relationships/hyperlink" Target="http://&#1082;&#1091;&#1087;&#1080;&#1090;&#1100;-&#1074;&#1077;&#1083;&#1086;&#1089;&#1080;&#1087;&#1077;&#1076;.com/shop/?id=VZ204081" TargetMode="External" /><Relationship Id="rId23" Type="http://schemas.openxmlformats.org/officeDocument/2006/relationships/hyperlink" Target="http://&#1082;&#1091;&#1087;&#1080;&#1090;&#1100;-&#1074;&#1077;&#1083;&#1086;&#1089;&#1080;&#1087;&#1077;&#1076;.com/shop/?id=VZ204087" TargetMode="External" /><Relationship Id="rId24" Type="http://schemas.openxmlformats.org/officeDocument/2006/relationships/hyperlink" Target="http://&#1082;&#1091;&#1087;&#1080;&#1090;&#1100;-&#1074;&#1077;&#1083;&#1086;&#1089;&#1080;&#1087;&#1077;&#1076;.com/shop/?id=VZ204086" TargetMode="External" /><Relationship Id="rId25" Type="http://schemas.openxmlformats.org/officeDocument/2006/relationships/hyperlink" Target="http://&#1082;&#1091;&#1087;&#1080;&#1090;&#1100;-&#1074;&#1077;&#1083;&#1086;&#1089;&#1080;&#1087;&#1077;&#1076;.com/shop/?id=VZ204001" TargetMode="External" /><Relationship Id="rId26" Type="http://schemas.openxmlformats.org/officeDocument/2006/relationships/hyperlink" Target="http://&#1082;&#1091;&#1087;&#1080;&#1090;&#1100;-&#1074;&#1077;&#1083;&#1086;&#1089;&#1080;&#1087;&#1077;&#1076;.com/shop/?id=G000005850" TargetMode="External" /><Relationship Id="rId27" Type="http://schemas.openxmlformats.org/officeDocument/2006/relationships/hyperlink" Target="http://&#1082;&#1091;&#1087;&#1080;&#1090;&#1100;-&#1074;&#1077;&#1083;&#1086;&#1089;&#1080;&#1087;&#1077;&#1076;.com/shop/?id=VZ204002" TargetMode="External" /><Relationship Id="rId28" Type="http://schemas.openxmlformats.org/officeDocument/2006/relationships/hyperlink" Target="http://&#1082;&#1091;&#1087;&#1080;&#1090;&#1100;-&#1074;&#1077;&#1083;&#1086;&#1089;&#1080;&#1087;&#1077;&#1076;.com/shop/?id=VZ204090" TargetMode="External" /><Relationship Id="rId29" Type="http://schemas.openxmlformats.org/officeDocument/2006/relationships/hyperlink" Target="http://&#1082;&#1091;&#1087;&#1080;&#1090;&#1100;-&#1074;&#1077;&#1083;&#1086;&#1089;&#1080;&#1087;&#1077;&#1076;.com/shop/?id=VZ204003" TargetMode="External" /><Relationship Id="rId30" Type="http://schemas.openxmlformats.org/officeDocument/2006/relationships/hyperlink" Target="http://&#1082;&#1091;&#1087;&#1080;&#1090;&#1100;-&#1074;&#1077;&#1083;&#1086;&#1089;&#1080;&#1087;&#1077;&#1076;.com/shop/?id=VZ204004" TargetMode="External" /><Relationship Id="rId31" Type="http://schemas.openxmlformats.org/officeDocument/2006/relationships/hyperlink" Target="http://&#1082;&#1091;&#1087;&#1080;&#1090;&#1100;-&#1074;&#1077;&#1083;&#1086;&#1089;&#1080;&#1087;&#1077;&#1076;.com/shop/?id=G000003147" TargetMode="External" /><Relationship Id="rId32" Type="http://schemas.openxmlformats.org/officeDocument/2006/relationships/hyperlink" Target="http://&#1082;&#1091;&#1087;&#1080;&#1090;&#1100;-&#1074;&#1077;&#1083;&#1086;&#1089;&#1080;&#1087;&#1077;&#1076;.com/shop/?id=VZ204005" TargetMode="External" /><Relationship Id="rId33" Type="http://schemas.openxmlformats.org/officeDocument/2006/relationships/hyperlink" Target="http://&#1082;&#1091;&#1087;&#1080;&#1090;&#1100;-&#1074;&#1077;&#1083;&#1086;&#1089;&#1080;&#1087;&#1077;&#1076;.com/shop/?id=VZ204091" TargetMode="External" /><Relationship Id="rId34" Type="http://schemas.openxmlformats.org/officeDocument/2006/relationships/hyperlink" Target="http://&#1082;&#1091;&#1087;&#1080;&#1090;&#1100;-&#1074;&#1077;&#1083;&#1086;&#1089;&#1080;&#1087;&#1077;&#1076;.com/shop/?id=VZ204006" TargetMode="External" /><Relationship Id="rId35" Type="http://schemas.openxmlformats.org/officeDocument/2006/relationships/hyperlink" Target="http://&#1082;&#1091;&#1087;&#1080;&#1090;&#1100;-&#1074;&#1077;&#1083;&#1086;&#1089;&#1080;&#1087;&#1077;&#1076;.com/shop/?id=H000003790" TargetMode="External" /><Relationship Id="rId36" Type="http://schemas.openxmlformats.org/officeDocument/2006/relationships/hyperlink" Target="http://&#1082;&#1091;&#1087;&#1080;&#1090;&#1100;-&#1074;&#1077;&#1083;&#1086;&#1089;&#1080;&#1087;&#1077;&#1076;.com/shop/?id=H000003789" TargetMode="External" /><Relationship Id="rId37" Type="http://schemas.openxmlformats.org/officeDocument/2006/relationships/hyperlink" Target="http://&#1082;&#1091;&#1087;&#1080;&#1090;&#1100;-&#1074;&#1077;&#1083;&#1086;&#1089;&#1080;&#1087;&#1077;&#1076;.com/shop/?id=H000003788" TargetMode="External" /><Relationship Id="rId38" Type="http://schemas.openxmlformats.org/officeDocument/2006/relationships/hyperlink" Target="http://&#1082;&#1091;&#1087;&#1080;&#1090;&#1100;-&#1074;&#1077;&#1083;&#1086;&#1089;&#1080;&#1087;&#1077;&#1076;.com/shop/?id=VZ204010" TargetMode="External" /><Relationship Id="rId39" Type="http://schemas.openxmlformats.org/officeDocument/2006/relationships/hyperlink" Target="http://&#1082;&#1091;&#1087;&#1080;&#1090;&#1100;-&#1074;&#1077;&#1083;&#1086;&#1089;&#1080;&#1087;&#1077;&#1076;.com/shop/?id=VZ204011" TargetMode="External" /><Relationship Id="rId40" Type="http://schemas.openxmlformats.org/officeDocument/2006/relationships/hyperlink" Target="http://&#1082;&#1091;&#1087;&#1080;&#1090;&#1100;-&#1074;&#1077;&#1083;&#1086;&#1089;&#1080;&#1087;&#1077;&#1076;.com/shop/?id=VZ204012" TargetMode="External" /><Relationship Id="rId41" Type="http://schemas.openxmlformats.org/officeDocument/2006/relationships/hyperlink" Target="http://&#1082;&#1091;&#1087;&#1080;&#1090;&#1100;-&#1074;&#1077;&#1083;&#1086;&#1089;&#1080;&#1087;&#1077;&#1076;.com/shop/?id=VZ204013" TargetMode="External" /><Relationship Id="rId42" Type="http://schemas.openxmlformats.org/officeDocument/2006/relationships/hyperlink" Target="http://&#1082;&#1091;&#1087;&#1080;&#1090;&#1100;-&#1074;&#1077;&#1083;&#1086;&#1089;&#1080;&#1087;&#1077;&#1076;.com/shop/?id=H000003783" TargetMode="External" /><Relationship Id="rId43" Type="http://schemas.openxmlformats.org/officeDocument/2006/relationships/hyperlink" Target="http://&#1082;&#1091;&#1087;&#1080;&#1090;&#1100;-&#1074;&#1077;&#1083;&#1086;&#1089;&#1080;&#1087;&#1077;&#1076;.com/shop/?id=VZ204015" TargetMode="External" /><Relationship Id="rId44" Type="http://schemas.openxmlformats.org/officeDocument/2006/relationships/hyperlink" Target="http://&#1082;&#1091;&#1087;&#1080;&#1090;&#1100;-&#1074;&#1077;&#1083;&#1086;&#1089;&#1080;&#1087;&#1077;&#1076;.com/shop/?id=VZ204018" TargetMode="External" /><Relationship Id="rId45" Type="http://schemas.openxmlformats.org/officeDocument/2006/relationships/hyperlink" Target="http://&#1082;&#1091;&#1087;&#1080;&#1090;&#1100;-&#1074;&#1077;&#1083;&#1086;&#1089;&#1080;&#1087;&#1077;&#1076;.com/shop/?id=H000003785" TargetMode="External" /><Relationship Id="rId46" Type="http://schemas.openxmlformats.org/officeDocument/2006/relationships/hyperlink" Target="http://&#1082;&#1091;&#1087;&#1080;&#1090;&#1100;-&#1074;&#1077;&#1083;&#1086;&#1089;&#1080;&#1087;&#1077;&#1076;.com/shop/?id=H000003784" TargetMode="External" /><Relationship Id="rId47" Type="http://schemas.openxmlformats.org/officeDocument/2006/relationships/hyperlink" Target="http://&#1082;&#1091;&#1087;&#1080;&#1090;&#1100;-&#1074;&#1077;&#1083;&#1086;&#1089;&#1080;&#1087;&#1077;&#1076;.com/shop/?id=H000003786" TargetMode="External" /><Relationship Id="rId48" Type="http://schemas.openxmlformats.org/officeDocument/2006/relationships/hyperlink" Target="http://&#1082;&#1091;&#1087;&#1080;&#1090;&#1100;-&#1074;&#1077;&#1083;&#1086;&#1089;&#1080;&#1087;&#1077;&#1076;.com/shop/?id=H000003787" TargetMode="External" /><Relationship Id="rId49" Type="http://schemas.openxmlformats.org/officeDocument/2006/relationships/hyperlink" Target="http://&#1082;&#1091;&#1087;&#1080;&#1090;&#1100;-&#1074;&#1077;&#1083;&#1086;&#1089;&#1080;&#1087;&#1077;&#1076;.com/shop/?id=VZ204019" TargetMode="External" /><Relationship Id="rId50" Type="http://schemas.openxmlformats.org/officeDocument/2006/relationships/hyperlink" Target="http://&#1082;&#1091;&#1087;&#1080;&#1090;&#1100;-&#1074;&#1077;&#1083;&#1086;&#1089;&#1080;&#1087;&#1077;&#1076;.com/shop/?id=G000003057" TargetMode="External" /><Relationship Id="rId51" Type="http://schemas.openxmlformats.org/officeDocument/2006/relationships/hyperlink" Target="http://&#1082;&#1091;&#1087;&#1080;&#1090;&#1100;-&#1074;&#1077;&#1083;&#1086;&#1089;&#1080;&#1087;&#1077;&#1076;.com/shop/?id=VZ204020" TargetMode="External" /><Relationship Id="rId52" Type="http://schemas.openxmlformats.org/officeDocument/2006/relationships/hyperlink" Target="http://&#1082;&#1091;&#1087;&#1080;&#1090;&#1100;-&#1074;&#1077;&#1083;&#1086;&#1089;&#1080;&#1087;&#1077;&#1076;.com/shop/?id=VZ204021" TargetMode="External" /><Relationship Id="rId53" Type="http://schemas.openxmlformats.org/officeDocument/2006/relationships/hyperlink" Target="http://&#1082;&#1091;&#1087;&#1080;&#1090;&#1100;-&#1074;&#1077;&#1083;&#1086;&#1089;&#1080;&#1087;&#1077;&#1076;.com/shop/?id=VZ204022" TargetMode="External" /><Relationship Id="rId54" Type="http://schemas.openxmlformats.org/officeDocument/2006/relationships/hyperlink" Target="http://&#1082;&#1091;&#1087;&#1080;&#1090;&#1100;-&#1074;&#1077;&#1083;&#1086;&#1089;&#1080;&#1087;&#1077;&#1076;.com/shop/?id=VZ204023" TargetMode="External" /><Relationship Id="rId55" Type="http://schemas.openxmlformats.org/officeDocument/2006/relationships/hyperlink" Target="http://&#1082;&#1091;&#1087;&#1080;&#1090;&#1100;-&#1074;&#1077;&#1083;&#1086;&#1089;&#1080;&#1087;&#1077;&#1076;.com/shop/?id=H000003778" TargetMode="External" /><Relationship Id="rId56" Type="http://schemas.openxmlformats.org/officeDocument/2006/relationships/hyperlink" Target="http://&#1082;&#1091;&#1087;&#1080;&#1090;&#1100;-&#1074;&#1077;&#1083;&#1086;&#1089;&#1080;&#1087;&#1077;&#1076;.com/shop/?id=H000003779" TargetMode="External" /><Relationship Id="rId57" Type="http://schemas.openxmlformats.org/officeDocument/2006/relationships/hyperlink" Target="http://&#1082;&#1091;&#1087;&#1080;&#1090;&#1100;-&#1074;&#1077;&#1083;&#1086;&#1089;&#1080;&#1087;&#1077;&#1076;.com/shop/?id=H000003777" TargetMode="External" /><Relationship Id="rId58" Type="http://schemas.openxmlformats.org/officeDocument/2006/relationships/hyperlink" Target="http://&#1082;&#1091;&#1087;&#1080;&#1090;&#1100;-&#1074;&#1077;&#1083;&#1086;&#1089;&#1080;&#1087;&#1077;&#1076;.com/shop/?id=VZ204025" TargetMode="External" /><Relationship Id="rId59" Type="http://schemas.openxmlformats.org/officeDocument/2006/relationships/hyperlink" Target="http://&#1082;&#1091;&#1087;&#1080;&#1090;&#1100;-&#1074;&#1077;&#1083;&#1086;&#1089;&#1080;&#1087;&#1077;&#1076;.com/shop/?id=VZ204026" TargetMode="External" /><Relationship Id="rId60" Type="http://schemas.openxmlformats.org/officeDocument/2006/relationships/hyperlink" Target="http://&#1082;&#1091;&#1087;&#1080;&#1090;&#1100;-&#1074;&#1077;&#1083;&#1086;&#1089;&#1080;&#1087;&#1077;&#1076;.com/shop/?id=VZ204095" TargetMode="External" /><Relationship Id="rId61" Type="http://schemas.openxmlformats.org/officeDocument/2006/relationships/hyperlink" Target="http://&#1082;&#1091;&#1087;&#1080;&#1090;&#1100;-&#1074;&#1077;&#1083;&#1086;&#1089;&#1080;&#1087;&#1077;&#1076;.com/shop/?id=VZ204027" TargetMode="External" /><Relationship Id="rId62" Type="http://schemas.openxmlformats.org/officeDocument/2006/relationships/hyperlink" Target="http://&#1082;&#1091;&#1087;&#1080;&#1090;&#1100;-&#1074;&#1077;&#1083;&#1086;&#1089;&#1080;&#1087;&#1077;&#1076;.com/shop/?id=VZ204057" TargetMode="External" /><Relationship Id="rId63" Type="http://schemas.openxmlformats.org/officeDocument/2006/relationships/hyperlink" Target="http://&#1082;&#1091;&#1087;&#1080;&#1090;&#1100;-&#1074;&#1077;&#1083;&#1086;&#1089;&#1080;&#1087;&#1077;&#1076;.com/shop/?id=VZ204058" TargetMode="External" /><Relationship Id="rId64" Type="http://schemas.openxmlformats.org/officeDocument/2006/relationships/hyperlink" Target="http://&#1082;&#1091;&#1087;&#1080;&#1090;&#1100;-&#1074;&#1077;&#1083;&#1086;&#1089;&#1080;&#1087;&#1077;&#1076;.com/shop/?id=VZ204096" TargetMode="External" /><Relationship Id="rId65" Type="http://schemas.openxmlformats.org/officeDocument/2006/relationships/hyperlink" Target="http://&#1082;&#1091;&#1087;&#1080;&#1090;&#1100;-&#1074;&#1077;&#1083;&#1086;&#1089;&#1080;&#1087;&#1077;&#1076;.com/shop/?id=VZ204056" TargetMode="External" /><Relationship Id="rId66" Type="http://schemas.openxmlformats.org/officeDocument/2006/relationships/hyperlink" Target="http://&#1082;&#1091;&#1087;&#1080;&#1090;&#1100;-&#1074;&#1077;&#1083;&#1086;&#1089;&#1080;&#1087;&#1077;&#1076;.com/shop/?id=VZ204028" TargetMode="External" /><Relationship Id="rId67" Type="http://schemas.openxmlformats.org/officeDocument/2006/relationships/hyperlink" Target="http://&#1082;&#1091;&#1087;&#1080;&#1090;&#1100;-&#1074;&#1077;&#1083;&#1086;&#1089;&#1080;&#1087;&#1077;&#1076;.com/shop/?id=G000005851" TargetMode="External" /><Relationship Id="rId68" Type="http://schemas.openxmlformats.org/officeDocument/2006/relationships/hyperlink" Target="http://&#1082;&#1091;&#1087;&#1080;&#1090;&#1100;-&#1074;&#1077;&#1083;&#1086;&#1089;&#1080;&#1087;&#1077;&#1076;.com/shop/?id=VZ204029" TargetMode="External" /><Relationship Id="rId69" Type="http://schemas.openxmlformats.org/officeDocument/2006/relationships/hyperlink" Target="http://&#1082;&#1091;&#1087;&#1080;&#1090;&#1100;-&#1074;&#1077;&#1083;&#1086;&#1089;&#1080;&#1087;&#1077;&#1076;.com/shop/?id=VZ204097" TargetMode="External" /><Relationship Id="rId70" Type="http://schemas.openxmlformats.org/officeDocument/2006/relationships/hyperlink" Target="http://&#1082;&#1091;&#1087;&#1080;&#1090;&#1100;-&#1074;&#1077;&#1083;&#1086;&#1089;&#1080;&#1087;&#1077;&#1076;.com/shop/?id=VZ204030" TargetMode="External" /><Relationship Id="rId71" Type="http://schemas.openxmlformats.org/officeDocument/2006/relationships/hyperlink" Target="http://&#1082;&#1091;&#1087;&#1080;&#1090;&#1100;-&#1074;&#1077;&#1083;&#1086;&#1089;&#1080;&#1087;&#1077;&#1076;.com/shop/?id=VZ204060" TargetMode="External" /><Relationship Id="rId72" Type="http://schemas.openxmlformats.org/officeDocument/2006/relationships/hyperlink" Target="http://&#1082;&#1091;&#1087;&#1080;&#1090;&#1100;-&#1074;&#1077;&#1083;&#1086;&#1089;&#1080;&#1087;&#1077;&#1076;.com/shop/?id=VZ204059" TargetMode="External" /><Relationship Id="rId73" Type="http://schemas.openxmlformats.org/officeDocument/2006/relationships/hyperlink" Target="http://&#1082;&#1091;&#1087;&#1080;&#1090;&#1100;-&#1074;&#1077;&#1083;&#1086;&#1089;&#1080;&#1087;&#1077;&#1076;.com/shop/?id=VZ204098" TargetMode="External" /><Relationship Id="rId74" Type="http://schemas.openxmlformats.org/officeDocument/2006/relationships/hyperlink" Target="http://&#1082;&#1091;&#1087;&#1080;&#1090;&#1100;-&#1074;&#1077;&#1083;&#1086;&#1089;&#1080;&#1087;&#1077;&#1076;.com/shop/?id=H000003782" TargetMode="External" /><Relationship Id="rId75" Type="http://schemas.openxmlformats.org/officeDocument/2006/relationships/hyperlink" Target="http://&#1082;&#1091;&#1087;&#1080;&#1090;&#1100;-&#1074;&#1077;&#1083;&#1086;&#1089;&#1080;&#1087;&#1077;&#1076;.com/shop/?id=H000003781" TargetMode="External" /><Relationship Id="rId76" Type="http://schemas.openxmlformats.org/officeDocument/2006/relationships/hyperlink" Target="http://&#1082;&#1091;&#1087;&#1080;&#1090;&#1100;-&#1074;&#1077;&#1083;&#1086;&#1089;&#1080;&#1087;&#1077;&#1076;.com/shop/?id=H000003780" TargetMode="External" /><Relationship Id="rId77" Type="http://schemas.openxmlformats.org/officeDocument/2006/relationships/hyperlink" Target="http://&#1082;&#1091;&#1087;&#1080;&#1090;&#1100;-&#1074;&#1077;&#1083;&#1086;&#1089;&#1080;&#1087;&#1077;&#1076;.com/shop/?id=VZ204034" TargetMode="External" /><Relationship Id="rId78" Type="http://schemas.openxmlformats.org/officeDocument/2006/relationships/hyperlink" Target="http://&#1082;&#1091;&#1087;&#1080;&#1090;&#1100;-&#1074;&#1077;&#1083;&#1086;&#1089;&#1080;&#1087;&#1077;&#1076;.com/shop/?id=G000003023" TargetMode="External" /><Relationship Id="rId79" Type="http://schemas.openxmlformats.org/officeDocument/2006/relationships/hyperlink" Target="http://&#1082;&#1091;&#1087;&#1080;&#1090;&#1100;-&#1074;&#1077;&#1083;&#1086;&#1089;&#1080;&#1087;&#1077;&#1076;.com/shop/?id=VZ204035" TargetMode="External" /><Relationship Id="rId80" Type="http://schemas.openxmlformats.org/officeDocument/2006/relationships/hyperlink" Target="http://&#1082;&#1091;&#1087;&#1080;&#1090;&#1100;-&#1074;&#1077;&#1083;&#1086;&#1089;&#1080;&#1087;&#1077;&#1076;.com/shop/?id=VZ204099" TargetMode="External" /><Relationship Id="rId81" Type="http://schemas.openxmlformats.org/officeDocument/2006/relationships/hyperlink" Target="http://&#1082;&#1091;&#1087;&#1080;&#1090;&#1100;-&#1074;&#1077;&#1083;&#1086;&#1089;&#1080;&#1087;&#1077;&#1076;.com/shop/?id=VZ204036" TargetMode="External" /><Relationship Id="rId82" Type="http://schemas.openxmlformats.org/officeDocument/2006/relationships/hyperlink" Target="http://&#1082;&#1091;&#1087;&#1080;&#1090;&#1100;-&#1074;&#1077;&#1083;&#1086;&#1089;&#1080;&#1087;&#1077;&#1076;.com/shop/?id=VZ204063" TargetMode="External" /><Relationship Id="rId83" Type="http://schemas.openxmlformats.org/officeDocument/2006/relationships/hyperlink" Target="http://&#1082;&#1091;&#1087;&#1080;&#1090;&#1100;-&#1074;&#1077;&#1083;&#1086;&#1089;&#1080;&#1087;&#1077;&#1076;.com/shop/?id=VZ204062" TargetMode="External" /><Relationship Id="rId84" Type="http://schemas.openxmlformats.org/officeDocument/2006/relationships/hyperlink" Target="http://&#1082;&#1091;&#1087;&#1080;&#1090;&#1100;-&#1074;&#1077;&#1083;&#1086;&#1089;&#1080;&#1087;&#1077;&#1076;.com/shop/?id=VZ204100" TargetMode="External" /><Relationship Id="rId85" Type="http://schemas.openxmlformats.org/officeDocument/2006/relationships/hyperlink" Target="http://&#1082;&#1091;&#1087;&#1080;&#1090;&#1100;-&#1074;&#1077;&#1083;&#1086;&#1089;&#1080;&#1087;&#1077;&#1076;.com/shop/?id=G000010611" TargetMode="External" /><Relationship Id="rId86" Type="http://schemas.openxmlformats.org/officeDocument/2006/relationships/hyperlink" Target="http://&#1082;&#1091;&#1087;&#1080;&#1090;&#1100;-&#1074;&#1077;&#1083;&#1086;&#1089;&#1080;&#1087;&#1077;&#1076;.com/shop/?id=VZ205004" TargetMode="External" /><Relationship Id="rId87" Type="http://schemas.openxmlformats.org/officeDocument/2006/relationships/hyperlink" Target="http://&#1082;&#1091;&#1087;&#1080;&#1090;&#1100;-&#1074;&#1077;&#1083;&#1086;&#1089;&#1080;&#1087;&#1077;&#1076;.com/shop/?id=VZ205002" TargetMode="External" /><Relationship Id="rId88" Type="http://schemas.openxmlformats.org/officeDocument/2006/relationships/hyperlink" Target="http://&#1082;&#1091;&#1087;&#1080;&#1090;&#1100;-&#1074;&#1077;&#1083;&#1086;&#1089;&#1080;&#1087;&#1077;&#1076;.com/shop/?id=VZ205003" TargetMode="External" /><Relationship Id="rId89" Type="http://schemas.openxmlformats.org/officeDocument/2006/relationships/hyperlink" Target="http://&#1082;&#1091;&#1087;&#1080;&#1090;&#1100;-&#1074;&#1077;&#1083;&#1086;&#1089;&#1080;&#1087;&#1077;&#1076;.com/shop/?id=VZ205006" TargetMode="External" /><Relationship Id="rId90" Type="http://schemas.openxmlformats.org/officeDocument/2006/relationships/hyperlink" Target="http://&#1082;&#1091;&#1087;&#1080;&#1090;&#1100;-&#1074;&#1077;&#1083;&#1086;&#1089;&#1080;&#1087;&#1077;&#1076;.com/shop/?id=VZ205005" TargetMode="External" /><Relationship Id="rId91" Type="http://schemas.openxmlformats.org/officeDocument/2006/relationships/hyperlink" Target="http://&#1082;&#1091;&#1087;&#1080;&#1090;&#1100;-&#1074;&#1077;&#1083;&#1086;&#1089;&#1080;&#1087;&#1077;&#1076;.com/shop/?id=G000010604" TargetMode="External" /><Relationship Id="rId92" Type="http://schemas.openxmlformats.org/officeDocument/2006/relationships/hyperlink" Target="http://&#1082;&#1091;&#1087;&#1080;&#1090;&#1100;-&#1074;&#1077;&#1083;&#1086;&#1089;&#1080;&#1087;&#1077;&#1076;.com/shop/?id=G000003298" TargetMode="External" /><Relationship Id="rId93" Type="http://schemas.openxmlformats.org/officeDocument/2006/relationships/hyperlink" Target="http://&#1082;&#1091;&#1087;&#1080;&#1090;&#1100;-&#1074;&#1077;&#1083;&#1086;&#1089;&#1080;&#1087;&#1077;&#1076;.com/shop/?id=VZ204067" TargetMode="External" /><Relationship Id="rId94" Type="http://schemas.openxmlformats.org/officeDocument/2006/relationships/hyperlink" Target="http://&#1082;&#1091;&#1087;&#1080;&#1090;&#1100;-&#1074;&#1077;&#1083;&#1086;&#1089;&#1080;&#1087;&#1077;&#1076;.com/shop/?id=G000002750" TargetMode="External" /><Relationship Id="rId95" Type="http://schemas.openxmlformats.org/officeDocument/2006/relationships/hyperlink" Target="http://&#1082;&#1091;&#1087;&#1080;&#1090;&#1100;-&#1074;&#1077;&#1083;&#1086;&#1089;&#1080;&#1087;&#1077;&#1076;.com/shop/?id=VZ207001" TargetMode="External" /><Relationship Id="rId96" Type="http://schemas.openxmlformats.org/officeDocument/2006/relationships/hyperlink" Target="http://&#1082;&#1091;&#1087;&#1080;&#1090;&#1100;-&#1074;&#1077;&#1083;&#1086;&#1089;&#1080;&#1087;&#1077;&#1076;.com/shop/?id=VZ207002" TargetMode="External" /><Relationship Id="rId97" Type="http://schemas.openxmlformats.org/officeDocument/2006/relationships/hyperlink" Target="http://&#1082;&#1091;&#1087;&#1080;&#1090;&#1100;-&#1074;&#1077;&#1083;&#1086;&#1089;&#1080;&#1087;&#1077;&#1076;.com/shop/?id=VZ207003" TargetMode="External" /><Relationship Id="rId98" Type="http://schemas.openxmlformats.org/officeDocument/2006/relationships/hyperlink" Target="http://&#1082;&#1091;&#1087;&#1080;&#1090;&#1100;-&#1074;&#1077;&#1083;&#1086;&#1089;&#1080;&#1087;&#1077;&#1076;.com/shop/?id=VZ207004" TargetMode="External" /><Relationship Id="rId99" Type="http://schemas.openxmlformats.org/officeDocument/2006/relationships/hyperlink" Target="http://&#1082;&#1091;&#1087;&#1080;&#1090;&#1100;-&#1074;&#1077;&#1083;&#1086;&#1089;&#1080;&#1087;&#1077;&#1076;.com/shop/?id=VZ207005" TargetMode="External" /><Relationship Id="rId100" Type="http://schemas.openxmlformats.org/officeDocument/2006/relationships/hyperlink" Target="http://&#1082;&#1091;&#1087;&#1080;&#1090;&#1100;-&#1074;&#1077;&#1083;&#1086;&#1089;&#1080;&#1087;&#1077;&#1076;.com/shop/?id=VZ207006" TargetMode="External" /><Relationship Id="rId101" Type="http://schemas.openxmlformats.org/officeDocument/2006/relationships/hyperlink" Target="http://&#1082;&#1091;&#1087;&#1080;&#1090;&#1100;-&#1074;&#1077;&#1083;&#1086;&#1089;&#1080;&#1087;&#1077;&#1076;.com/shop/?id=VZ207007" TargetMode="External" /><Relationship Id="rId102" Type="http://schemas.openxmlformats.org/officeDocument/2006/relationships/hyperlink" Target="http://&#1082;&#1091;&#1087;&#1080;&#1090;&#1100;-&#1074;&#1077;&#1083;&#1086;&#1089;&#1080;&#1087;&#1077;&#1076;.com/shop/?id=VZ207010" TargetMode="External" /><Relationship Id="rId103" Type="http://schemas.openxmlformats.org/officeDocument/2006/relationships/hyperlink" Target="http://&#1082;&#1091;&#1087;&#1080;&#1090;&#1100;-&#1074;&#1077;&#1083;&#1086;&#1089;&#1080;&#1087;&#1077;&#1076;.com/shop/?id=VZ207013" TargetMode="External" /><Relationship Id="rId104" Type="http://schemas.openxmlformats.org/officeDocument/2006/relationships/hyperlink" Target="http://&#1082;&#1091;&#1087;&#1080;&#1090;&#1100;-&#1074;&#1077;&#1083;&#1086;&#1089;&#1080;&#1087;&#1077;&#1076;.com/shop/?id=VZ207015" TargetMode="External" /><Relationship Id="rId105" Type="http://schemas.openxmlformats.org/officeDocument/2006/relationships/hyperlink" Target="http://&#1082;&#1091;&#1087;&#1080;&#1090;&#1100;-&#1074;&#1077;&#1083;&#1086;&#1089;&#1080;&#1087;&#1077;&#1076;.com/shop/?id=VZ207017" TargetMode="External" /><Relationship Id="rId106" Type="http://schemas.openxmlformats.org/officeDocument/2006/relationships/hyperlink" Target="http://&#1082;&#1091;&#1087;&#1080;&#1090;&#1100;-&#1074;&#1077;&#1083;&#1086;&#1089;&#1080;&#1087;&#1077;&#1076;.com/shop/?id=VZ207018" TargetMode="External" /><Relationship Id="rId107" Type="http://schemas.openxmlformats.org/officeDocument/2006/relationships/hyperlink" Target="http://&#1082;&#1091;&#1087;&#1080;&#1090;&#1100;-&#1074;&#1077;&#1083;&#1086;&#1089;&#1080;&#1087;&#1077;&#1076;.com/shop/?id=GI00011065" TargetMode="External" /><Relationship Id="rId108" Type="http://schemas.openxmlformats.org/officeDocument/2006/relationships/hyperlink" Target="http://&#1082;&#1091;&#1087;&#1080;&#1090;&#1100;-&#1074;&#1077;&#1083;&#1086;&#1089;&#1080;&#1087;&#1077;&#1076;.com/shop/?id=VZ207023" TargetMode="External" /><Relationship Id="rId109" Type="http://schemas.openxmlformats.org/officeDocument/2006/relationships/hyperlink" Target="http://&#1082;&#1091;&#1087;&#1080;&#1090;&#1100;-&#1074;&#1077;&#1083;&#1086;&#1089;&#1080;&#1087;&#1077;&#1076;.com/shop/?id=VZ208009" TargetMode="External" /><Relationship Id="rId110" Type="http://schemas.openxmlformats.org/officeDocument/2006/relationships/hyperlink" Target="http://&#1082;&#1091;&#1087;&#1080;&#1090;&#1100;-&#1074;&#1077;&#1083;&#1086;&#1089;&#1080;&#1087;&#1077;&#1076;.com/shop/?id=H000000875" TargetMode="External" /><Relationship Id="rId111" Type="http://schemas.openxmlformats.org/officeDocument/2006/relationships/hyperlink" Target="http://&#1082;&#1091;&#1087;&#1080;&#1090;&#1100;-&#1074;&#1077;&#1083;&#1086;&#1089;&#1080;&#1087;&#1077;&#1076;.com/shop/?id=VZ208010" TargetMode="External" /><Relationship Id="rId112" Type="http://schemas.openxmlformats.org/officeDocument/2006/relationships/hyperlink" Target="http://&#1082;&#1091;&#1087;&#1080;&#1090;&#1100;-&#1074;&#1077;&#1083;&#1086;&#1089;&#1080;&#1087;&#1077;&#1076;.com/shop/?id=H000002279" TargetMode="External" /><Relationship Id="rId113" Type="http://schemas.openxmlformats.org/officeDocument/2006/relationships/hyperlink" Target="http://&#1082;&#1091;&#1087;&#1080;&#1090;&#1100;-&#1074;&#1077;&#1083;&#1086;&#1089;&#1080;&#1087;&#1077;&#1076;.com/shop/?id=VZ208008" TargetMode="External" /><Relationship Id="rId114" Type="http://schemas.openxmlformats.org/officeDocument/2006/relationships/hyperlink" Target="http://&#1082;&#1091;&#1087;&#1080;&#1090;&#1100;-&#1074;&#1077;&#1083;&#1086;&#1089;&#1080;&#1087;&#1077;&#1076;.com/shop/?id=H000002280" TargetMode="External" /><Relationship Id="rId115" Type="http://schemas.openxmlformats.org/officeDocument/2006/relationships/hyperlink" Target="http://&#1082;&#1091;&#1087;&#1080;&#1090;&#1100;-&#1074;&#1077;&#1083;&#1086;&#1089;&#1080;&#1087;&#1077;&#1076;.com/shop/?id=VZ208006" TargetMode="External" /><Relationship Id="rId116" Type="http://schemas.openxmlformats.org/officeDocument/2006/relationships/hyperlink" Target="http://&#1082;&#1091;&#1087;&#1080;&#1090;&#1100;-&#1074;&#1077;&#1083;&#1086;&#1089;&#1080;&#1087;&#1077;&#1076;.com/shop/?id=VZ208007" TargetMode="External" /><Relationship Id="rId117" Type="http://schemas.openxmlformats.org/officeDocument/2006/relationships/hyperlink" Target="http://&#1082;&#1091;&#1087;&#1080;&#1090;&#1100;-&#1074;&#1077;&#1083;&#1086;&#1089;&#1080;&#1087;&#1077;&#1076;.com/shop/?id=H000002281" TargetMode="External" /><Relationship Id="rId118" Type="http://schemas.openxmlformats.org/officeDocument/2006/relationships/hyperlink" Target="http://&#1082;&#1091;&#1087;&#1080;&#1090;&#1100;-&#1074;&#1077;&#1083;&#1086;&#1089;&#1080;&#1087;&#1077;&#1076;.com/shop/?id=VZ208002" TargetMode="External" /><Relationship Id="rId119" Type="http://schemas.openxmlformats.org/officeDocument/2006/relationships/hyperlink" Target="http://&#1082;&#1091;&#1087;&#1080;&#1090;&#1100;-&#1074;&#1077;&#1083;&#1086;&#1089;&#1080;&#1087;&#1077;&#1076;.com/shop/?id=VZ208003" TargetMode="External" /><Relationship Id="rId120" Type="http://schemas.openxmlformats.org/officeDocument/2006/relationships/hyperlink" Target="http://&#1082;&#1091;&#1087;&#1080;&#1090;&#1100;-&#1074;&#1077;&#1083;&#1086;&#1089;&#1080;&#1087;&#1077;&#1076;.com/shop/?id=G000010620" TargetMode="External" /><Relationship Id="rId121" Type="http://schemas.openxmlformats.org/officeDocument/2006/relationships/hyperlink" Target="http://&#1082;&#1091;&#1087;&#1080;&#1090;&#1100;-&#1074;&#1077;&#1083;&#1086;&#1089;&#1080;&#1087;&#1077;&#1076;.com/shop/?id=H000002282" TargetMode="External" /><Relationship Id="rId122" Type="http://schemas.openxmlformats.org/officeDocument/2006/relationships/hyperlink" Target="http://&#1082;&#1091;&#1087;&#1080;&#1090;&#1100;-&#1074;&#1077;&#1083;&#1086;&#1089;&#1080;&#1087;&#1077;&#1076;.com/shop/?id=H000002490" TargetMode="External" /><Relationship Id="rId123" Type="http://schemas.openxmlformats.org/officeDocument/2006/relationships/hyperlink" Target="http://&#1082;&#1091;&#1087;&#1080;&#1090;&#1100;-&#1074;&#1077;&#1083;&#1086;&#1089;&#1080;&#1087;&#1077;&#1076;.com/shop/?id=H000000700" TargetMode="External" /><Relationship Id="rId124" Type="http://schemas.openxmlformats.org/officeDocument/2006/relationships/hyperlink" Target="http://&#1082;&#1091;&#1087;&#1080;&#1090;&#1100;-&#1074;&#1077;&#1083;&#1086;&#1089;&#1080;&#1087;&#1077;&#1076;.com/shop/?id=H000002306" TargetMode="External" /><Relationship Id="rId125" Type="http://schemas.openxmlformats.org/officeDocument/2006/relationships/hyperlink" Target="http://&#1082;&#1091;&#1087;&#1080;&#1090;&#1100;-&#1074;&#1077;&#1083;&#1086;&#1089;&#1080;&#1087;&#1077;&#1076;.com/shop/?id=VZ209003" TargetMode="External" /><Relationship Id="rId126" Type="http://schemas.openxmlformats.org/officeDocument/2006/relationships/hyperlink" Target="http://&#1082;&#1091;&#1087;&#1080;&#1090;&#1100;-&#1074;&#1077;&#1083;&#1086;&#1089;&#1080;&#1087;&#1077;&#1076;.com/shop/?id=VZ209004" TargetMode="External" /><Relationship Id="rId127" Type="http://schemas.openxmlformats.org/officeDocument/2006/relationships/hyperlink" Target="http://&#1082;&#1091;&#1087;&#1080;&#1090;&#1100;-&#1074;&#1077;&#1083;&#1086;&#1089;&#1080;&#1087;&#1077;&#1076;.com/shop/?id=H000003457" TargetMode="External" /><Relationship Id="rId128" Type="http://schemas.openxmlformats.org/officeDocument/2006/relationships/hyperlink" Target="http://&#1082;&#1091;&#1087;&#1080;&#1090;&#1100;-&#1074;&#1077;&#1083;&#1086;&#1089;&#1080;&#1087;&#1077;&#1076;.com/shop/?id=G000010623" TargetMode="External" /><Relationship Id="rId129" Type="http://schemas.openxmlformats.org/officeDocument/2006/relationships/hyperlink" Target="http://&#1082;&#1091;&#1087;&#1080;&#1090;&#1100;-&#1074;&#1077;&#1083;&#1086;&#1089;&#1080;&#1087;&#1077;&#1076;.com/shop/?id=VZ209005" TargetMode="External" /><Relationship Id="rId130" Type="http://schemas.openxmlformats.org/officeDocument/2006/relationships/hyperlink" Target="http://&#1082;&#1091;&#1087;&#1080;&#1090;&#1100;-&#1074;&#1077;&#1083;&#1086;&#1089;&#1080;&#1087;&#1077;&#1076;.com/shop/?id=VZ209006" TargetMode="External" /><Relationship Id="rId131" Type="http://schemas.openxmlformats.org/officeDocument/2006/relationships/hyperlink" Target="http://&#1082;&#1091;&#1087;&#1080;&#1090;&#1100;-&#1074;&#1077;&#1083;&#1086;&#1089;&#1080;&#1087;&#1077;&#1076;.com/shop/?id=VZ209007" TargetMode="External" /><Relationship Id="rId132" Type="http://schemas.openxmlformats.org/officeDocument/2006/relationships/hyperlink" Target="http://&#1082;&#1091;&#1087;&#1080;&#1090;&#1100;-&#1074;&#1077;&#1083;&#1086;&#1089;&#1080;&#1087;&#1077;&#1076;.com/shop/?id=VZ208005" TargetMode="External" /><Relationship Id="rId133" Type="http://schemas.openxmlformats.org/officeDocument/2006/relationships/hyperlink" Target="http://&#1082;&#1091;&#1087;&#1080;&#1090;&#1100;-&#1074;&#1077;&#1083;&#1086;&#1089;&#1080;&#1087;&#1077;&#1076;.com/shop/?id=VZ230006" TargetMode="External" /><Relationship Id="rId134" Type="http://schemas.openxmlformats.org/officeDocument/2006/relationships/hyperlink" Target="http://&#1082;&#1091;&#1087;&#1080;&#1090;&#1100;-&#1074;&#1077;&#1083;&#1086;&#1089;&#1080;&#1087;&#1077;&#1076;.com/shop/?id=VZ230007" TargetMode="External" /><Relationship Id="rId135" Type="http://schemas.openxmlformats.org/officeDocument/2006/relationships/hyperlink" Target="http://&#1082;&#1091;&#1087;&#1080;&#1090;&#1100;-&#1074;&#1077;&#1083;&#1086;&#1089;&#1080;&#1087;&#1077;&#1076;.com/shop/?id=VZ230010" TargetMode="External" /><Relationship Id="rId136" Type="http://schemas.openxmlformats.org/officeDocument/2006/relationships/hyperlink" Target="http://&#1082;&#1091;&#1087;&#1080;&#1090;&#1100;-&#1074;&#1077;&#1083;&#1086;&#1089;&#1080;&#1087;&#1077;&#1076;.com/shop/?id=VZ230009" TargetMode="External" /><Relationship Id="rId137" Type="http://schemas.openxmlformats.org/officeDocument/2006/relationships/hyperlink" Target="http://&#1082;&#1091;&#1087;&#1080;&#1090;&#1100;-&#1074;&#1077;&#1083;&#1086;&#1089;&#1080;&#1087;&#1077;&#1076;.com/shop/?id=G000010651" TargetMode="External" /><Relationship Id="rId138" Type="http://schemas.openxmlformats.org/officeDocument/2006/relationships/hyperlink" Target="http://&#1082;&#1091;&#1087;&#1080;&#1090;&#1100;-&#1074;&#1077;&#1083;&#1086;&#1089;&#1080;&#1087;&#1077;&#1076;.com/shop/?id=H000003456" TargetMode="External" /><Relationship Id="rId139" Type="http://schemas.openxmlformats.org/officeDocument/2006/relationships/hyperlink" Target="http://&#1082;&#1091;&#1087;&#1080;&#1090;&#1100;-&#1074;&#1077;&#1083;&#1086;&#1089;&#1080;&#1087;&#1077;&#1076;.com/shop/?id=H000002284" TargetMode="External" /><Relationship Id="rId140" Type="http://schemas.openxmlformats.org/officeDocument/2006/relationships/hyperlink" Target="http://&#1082;&#1091;&#1087;&#1080;&#1090;&#1100;-&#1074;&#1077;&#1083;&#1086;&#1089;&#1080;&#1087;&#1077;&#1076;.com/shop/?id=VZ211002" TargetMode="External" /><Relationship Id="rId141" Type="http://schemas.openxmlformats.org/officeDocument/2006/relationships/hyperlink" Target="http://&#1082;&#1091;&#1087;&#1080;&#1090;&#1100;-&#1074;&#1077;&#1083;&#1086;&#1089;&#1080;&#1087;&#1077;&#1076;.com/shop/?id=G000003590" TargetMode="External" /><Relationship Id="rId142" Type="http://schemas.openxmlformats.org/officeDocument/2006/relationships/hyperlink" Target="http://&#1082;&#1091;&#1087;&#1080;&#1090;&#1100;-&#1074;&#1077;&#1083;&#1086;&#1089;&#1080;&#1087;&#1077;&#1076;.com/shop/?id=VZ213003" TargetMode="External" /><Relationship Id="rId143" Type="http://schemas.openxmlformats.org/officeDocument/2006/relationships/hyperlink" Target="http://&#1082;&#1091;&#1087;&#1080;&#1090;&#1100;-&#1074;&#1077;&#1083;&#1086;&#1089;&#1080;&#1087;&#1077;&#1076;.com/shop/?id=VZ213006" TargetMode="External" /><Relationship Id="rId144" Type="http://schemas.openxmlformats.org/officeDocument/2006/relationships/hyperlink" Target="http://&#1082;&#1091;&#1087;&#1080;&#1090;&#1100;-&#1074;&#1077;&#1083;&#1086;&#1089;&#1080;&#1087;&#1077;&#1076;.com/shop/?id=VZ213009" TargetMode="External" /><Relationship Id="rId145" Type="http://schemas.openxmlformats.org/officeDocument/2006/relationships/hyperlink" Target="http://&#1082;&#1091;&#1087;&#1080;&#1090;&#1100;-&#1074;&#1077;&#1083;&#1086;&#1089;&#1080;&#1087;&#1077;&#1076;.com/shop/?id=VZ213012" TargetMode="External" /><Relationship Id="rId146" Type="http://schemas.openxmlformats.org/officeDocument/2006/relationships/hyperlink" Target="http://&#1082;&#1091;&#1087;&#1080;&#1090;&#1100;-&#1074;&#1077;&#1083;&#1086;&#1089;&#1080;&#1087;&#1077;&#1076;.com/shop/?id=G000002657" TargetMode="External" /><Relationship Id="rId147" Type="http://schemas.openxmlformats.org/officeDocument/2006/relationships/hyperlink" Target="http://&#1082;&#1091;&#1087;&#1080;&#1090;&#1100;-&#1074;&#1077;&#1083;&#1086;&#1089;&#1080;&#1087;&#1077;&#1076;.com/shop/?id=G000002656" TargetMode="External" /><Relationship Id="rId148" Type="http://schemas.openxmlformats.org/officeDocument/2006/relationships/hyperlink" Target="http://&#1082;&#1091;&#1087;&#1080;&#1090;&#1100;-&#1074;&#1077;&#1083;&#1086;&#1089;&#1080;&#1087;&#1077;&#1076;.com/shop/?id=G000010762" TargetMode="External" /><Relationship Id="rId149" Type="http://schemas.openxmlformats.org/officeDocument/2006/relationships/hyperlink" Target="http://&#1082;&#1091;&#1087;&#1080;&#1090;&#1100;-&#1074;&#1077;&#1083;&#1086;&#1089;&#1080;&#1087;&#1077;&#1076;.com/shop/?id=G000002654" TargetMode="External" /><Relationship Id="rId150" Type="http://schemas.openxmlformats.org/officeDocument/2006/relationships/hyperlink" Target="http://&#1082;&#1091;&#1087;&#1080;&#1090;&#1100;-&#1074;&#1077;&#1083;&#1086;&#1089;&#1080;&#1087;&#1077;&#1076;.com/shop/?id=G000010663" TargetMode="External" /><Relationship Id="rId151" Type="http://schemas.openxmlformats.org/officeDocument/2006/relationships/hyperlink" Target="http://&#1082;&#1091;&#1087;&#1080;&#1090;&#1100;-&#1074;&#1077;&#1083;&#1086;&#1089;&#1080;&#1087;&#1077;&#1076;.com/shop/?id=G000010662" TargetMode="External" /><Relationship Id="rId152" Type="http://schemas.openxmlformats.org/officeDocument/2006/relationships/hyperlink" Target="http://&#1082;&#1091;&#1087;&#1080;&#1090;&#1100;-&#1074;&#1077;&#1083;&#1086;&#1089;&#1080;&#1087;&#1077;&#1076;.com/shop/?id=G000010664" TargetMode="External" /><Relationship Id="rId153" Type="http://schemas.openxmlformats.org/officeDocument/2006/relationships/hyperlink" Target="http://&#1082;&#1091;&#1087;&#1080;&#1090;&#1100;-&#1074;&#1077;&#1083;&#1086;&#1089;&#1080;&#1087;&#1077;&#1076;.com/shop/?id=VZ214022" TargetMode="External" /><Relationship Id="rId154" Type="http://schemas.openxmlformats.org/officeDocument/2006/relationships/hyperlink" Target="http://&#1082;&#1091;&#1087;&#1080;&#1090;&#1100;-&#1074;&#1077;&#1083;&#1086;&#1089;&#1080;&#1087;&#1077;&#1076;.com/shop/?id=VZ214015" TargetMode="External" /><Relationship Id="rId155" Type="http://schemas.openxmlformats.org/officeDocument/2006/relationships/hyperlink" Target="http://&#1082;&#1091;&#1087;&#1080;&#1090;&#1100;-&#1074;&#1077;&#1083;&#1086;&#1089;&#1080;&#1087;&#1077;&#1076;.com/shop/?id=VZ214016" TargetMode="External" /><Relationship Id="rId156" Type="http://schemas.openxmlformats.org/officeDocument/2006/relationships/hyperlink" Target="http://&#1082;&#1091;&#1087;&#1080;&#1090;&#1100;-&#1074;&#1077;&#1083;&#1086;&#1089;&#1080;&#1087;&#1077;&#1076;.com/shop/?id=VZ214017" TargetMode="External" /><Relationship Id="rId157" Type="http://schemas.openxmlformats.org/officeDocument/2006/relationships/hyperlink" Target="http://&#1082;&#1091;&#1087;&#1080;&#1090;&#1100;-&#1074;&#1077;&#1083;&#1086;&#1089;&#1080;&#1087;&#1077;&#1076;.com/shop/?id=VZ214021" TargetMode="External" /><Relationship Id="rId158" Type="http://schemas.openxmlformats.org/officeDocument/2006/relationships/hyperlink" Target="http://&#1082;&#1091;&#1087;&#1080;&#1090;&#1100;-&#1074;&#1077;&#1083;&#1086;&#1089;&#1080;&#1087;&#1077;&#1076;.com/shop/?id=VZ215002" TargetMode="External" /><Relationship Id="rId159" Type="http://schemas.openxmlformats.org/officeDocument/2006/relationships/hyperlink" Target="http://&#1082;&#1091;&#1087;&#1080;&#1090;&#1100;-&#1074;&#1077;&#1083;&#1086;&#1089;&#1080;&#1087;&#1077;&#1076;.com/shop/?id=VZ215003" TargetMode="External" /><Relationship Id="rId160" Type="http://schemas.openxmlformats.org/officeDocument/2006/relationships/hyperlink" Target="http://&#1082;&#1091;&#1087;&#1080;&#1090;&#1100;-&#1074;&#1077;&#1083;&#1086;&#1089;&#1080;&#1087;&#1077;&#1076;.com/shop/?id=VZ215004" TargetMode="External" /><Relationship Id="rId161" Type="http://schemas.openxmlformats.org/officeDocument/2006/relationships/hyperlink" Target="http://&#1082;&#1091;&#1087;&#1080;&#1090;&#1100;-&#1074;&#1077;&#1083;&#1086;&#1089;&#1080;&#1087;&#1077;&#1076;.com/shop/?id=VZ212007" TargetMode="External" /><Relationship Id="rId162" Type="http://schemas.openxmlformats.org/officeDocument/2006/relationships/hyperlink" Target="http://&#1082;&#1091;&#1087;&#1080;&#1090;&#1100;-&#1074;&#1077;&#1083;&#1086;&#1089;&#1080;&#1087;&#1077;&#1076;.com/shop/?id=VZ212009" TargetMode="External" /><Relationship Id="rId163" Type="http://schemas.openxmlformats.org/officeDocument/2006/relationships/hyperlink" Target="http://&#1082;&#1091;&#1087;&#1080;&#1090;&#1100;-&#1074;&#1077;&#1083;&#1086;&#1089;&#1080;&#1087;&#1077;&#1076;.com/shop/?id=VZ212010" TargetMode="External" /><Relationship Id="rId164" Type="http://schemas.openxmlformats.org/officeDocument/2006/relationships/hyperlink" Target="http://&#1082;&#1091;&#1087;&#1080;&#1090;&#1100;-&#1074;&#1077;&#1083;&#1086;&#1089;&#1080;&#1087;&#1077;&#1076;.com/shop/?id=H000002296" TargetMode="External" /><Relationship Id="rId165" Type="http://schemas.openxmlformats.org/officeDocument/2006/relationships/hyperlink" Target="http://&#1082;&#1091;&#1087;&#1080;&#1090;&#1100;-&#1074;&#1077;&#1083;&#1086;&#1089;&#1080;&#1087;&#1077;&#1076;.com/shop/?id=H000002298" TargetMode="External" /><Relationship Id="rId166" Type="http://schemas.openxmlformats.org/officeDocument/2006/relationships/hyperlink" Target="http://&#1082;&#1091;&#1087;&#1080;&#1090;&#1100;-&#1074;&#1077;&#1083;&#1086;&#1089;&#1080;&#1087;&#1077;&#1076;.com/shop/?id=H000003535" TargetMode="External" /><Relationship Id="rId167" Type="http://schemas.openxmlformats.org/officeDocument/2006/relationships/hyperlink" Target="http://&#1082;&#1091;&#1087;&#1080;&#1090;&#1100;-&#1074;&#1077;&#1083;&#1086;&#1089;&#1080;&#1087;&#1077;&#1076;.com/shop/?id=H000003533" TargetMode="External" /><Relationship Id="rId168" Type="http://schemas.openxmlformats.org/officeDocument/2006/relationships/hyperlink" Target="http://&#1082;&#1091;&#1087;&#1080;&#1090;&#1100;-&#1074;&#1077;&#1083;&#1086;&#1089;&#1080;&#1087;&#1077;&#1076;.com/shop/?id=H000003537" TargetMode="External" /><Relationship Id="rId169" Type="http://schemas.openxmlformats.org/officeDocument/2006/relationships/hyperlink" Target="http://&#1082;&#1091;&#1087;&#1080;&#1090;&#1100;-&#1074;&#1077;&#1083;&#1086;&#1089;&#1080;&#1087;&#1077;&#1076;.com/shop/?id=H000003523" TargetMode="External" /><Relationship Id="rId170" Type="http://schemas.openxmlformats.org/officeDocument/2006/relationships/hyperlink" Target="http://&#1082;&#1091;&#1087;&#1080;&#1090;&#1100;-&#1074;&#1077;&#1083;&#1086;&#1089;&#1080;&#1087;&#1077;&#1076;.com/shop/?id=H000003527" TargetMode="External" /><Relationship Id="rId171" Type="http://schemas.openxmlformats.org/officeDocument/2006/relationships/hyperlink" Target="http://&#1082;&#1091;&#1087;&#1080;&#1090;&#1100;-&#1074;&#1077;&#1083;&#1086;&#1089;&#1080;&#1087;&#1077;&#1076;.com/shop/?id=H000003528" TargetMode="External" /><Relationship Id="rId172" Type="http://schemas.openxmlformats.org/officeDocument/2006/relationships/hyperlink" Target="http://&#1082;&#1091;&#1087;&#1080;&#1090;&#1100;-&#1074;&#1077;&#1083;&#1086;&#1089;&#1080;&#1087;&#1077;&#1076;.com/shop/?id=H000003525" TargetMode="External" /><Relationship Id="rId173" Type="http://schemas.openxmlformats.org/officeDocument/2006/relationships/hyperlink" Target="http://&#1082;&#1091;&#1087;&#1080;&#1090;&#1100;-&#1074;&#1077;&#1083;&#1086;&#1089;&#1080;&#1087;&#1077;&#1076;.com/shop/?id=H000003539" TargetMode="External" /><Relationship Id="rId174" Type="http://schemas.openxmlformats.org/officeDocument/2006/relationships/hyperlink" Target="http://&#1082;&#1091;&#1087;&#1080;&#1090;&#1100;-&#1074;&#1077;&#1083;&#1086;&#1089;&#1080;&#1087;&#1077;&#1076;.com/shop/?id=H000003541" TargetMode="External" /><Relationship Id="rId175" Type="http://schemas.openxmlformats.org/officeDocument/2006/relationships/hyperlink" Target="http://&#1082;&#1091;&#1087;&#1080;&#1090;&#1100;-&#1074;&#1077;&#1083;&#1086;&#1089;&#1080;&#1087;&#1077;&#1076;.com/shop/?id=H000003534" TargetMode="External" /><Relationship Id="rId176" Type="http://schemas.openxmlformats.org/officeDocument/2006/relationships/hyperlink" Target="http://&#1082;&#1091;&#1087;&#1080;&#1090;&#1100;-&#1074;&#1077;&#1083;&#1086;&#1089;&#1080;&#1087;&#1077;&#1076;.com/shop/?id=H000003532" TargetMode="External" /><Relationship Id="rId177" Type="http://schemas.openxmlformats.org/officeDocument/2006/relationships/hyperlink" Target="http://&#1082;&#1091;&#1087;&#1080;&#1090;&#1100;-&#1074;&#1077;&#1083;&#1086;&#1089;&#1080;&#1087;&#1077;&#1076;.com/shop/?id=H000003522" TargetMode="External" /><Relationship Id="rId178" Type="http://schemas.openxmlformats.org/officeDocument/2006/relationships/hyperlink" Target="http://&#1082;&#1091;&#1087;&#1080;&#1090;&#1100;-&#1074;&#1077;&#1083;&#1086;&#1089;&#1080;&#1087;&#1077;&#1076;.com/shop/?id=H000003536" TargetMode="External" /><Relationship Id="rId179" Type="http://schemas.openxmlformats.org/officeDocument/2006/relationships/hyperlink" Target="http://&#1082;&#1091;&#1087;&#1080;&#1090;&#1100;-&#1074;&#1077;&#1083;&#1086;&#1089;&#1080;&#1087;&#1077;&#1076;.com/shop/?id=H000003529" TargetMode="External" /><Relationship Id="rId180" Type="http://schemas.openxmlformats.org/officeDocument/2006/relationships/hyperlink" Target="http://&#1082;&#1091;&#1087;&#1080;&#1090;&#1100;-&#1074;&#1077;&#1083;&#1086;&#1089;&#1080;&#1087;&#1077;&#1076;.com/shop/?id=H000003526" TargetMode="External" /><Relationship Id="rId181" Type="http://schemas.openxmlformats.org/officeDocument/2006/relationships/hyperlink" Target="http://&#1082;&#1091;&#1087;&#1080;&#1090;&#1100;-&#1074;&#1077;&#1083;&#1086;&#1089;&#1080;&#1087;&#1077;&#1076;.com/shop/?id=H000003524" TargetMode="External" /><Relationship Id="rId182" Type="http://schemas.openxmlformats.org/officeDocument/2006/relationships/hyperlink" Target="http://&#1082;&#1091;&#1087;&#1080;&#1090;&#1100;-&#1074;&#1077;&#1083;&#1086;&#1089;&#1080;&#1087;&#1077;&#1076;.com/shop/?id=VZ231003" TargetMode="External" /><Relationship Id="rId183" Type="http://schemas.openxmlformats.org/officeDocument/2006/relationships/hyperlink" Target="http://&#1082;&#1091;&#1087;&#1080;&#1090;&#1100;-&#1074;&#1077;&#1083;&#1086;&#1089;&#1080;&#1087;&#1077;&#1076;.com/shop/?id=VZ231057" TargetMode="External" /><Relationship Id="rId184" Type="http://schemas.openxmlformats.org/officeDocument/2006/relationships/hyperlink" Target="http://&#1082;&#1091;&#1087;&#1080;&#1090;&#1100;-&#1074;&#1077;&#1083;&#1086;&#1089;&#1080;&#1087;&#1077;&#1076;.com/shop/?id=VZ231056" TargetMode="External" /><Relationship Id="rId185" Type="http://schemas.openxmlformats.org/officeDocument/2006/relationships/hyperlink" Target="http://&#1082;&#1091;&#1087;&#1080;&#1090;&#1100;-&#1074;&#1077;&#1083;&#1086;&#1089;&#1080;&#1087;&#1077;&#1076;.com/shop/?id=VZ231059" TargetMode="External" /><Relationship Id="rId186" Type="http://schemas.openxmlformats.org/officeDocument/2006/relationships/hyperlink" Target="http://&#1082;&#1091;&#1087;&#1080;&#1090;&#1100;-&#1074;&#1077;&#1083;&#1086;&#1089;&#1080;&#1087;&#1077;&#1076;.com/shop/?id=VZ231004" TargetMode="External" /><Relationship Id="rId187" Type="http://schemas.openxmlformats.org/officeDocument/2006/relationships/hyperlink" Target="http://&#1082;&#1091;&#1087;&#1080;&#1090;&#1100;-&#1074;&#1077;&#1083;&#1086;&#1089;&#1080;&#1087;&#1077;&#1076;.com/shop/?id=G000010654" TargetMode="External" /><Relationship Id="rId188" Type="http://schemas.openxmlformats.org/officeDocument/2006/relationships/hyperlink" Target="http://&#1082;&#1091;&#1087;&#1080;&#1090;&#1100;-&#1074;&#1077;&#1083;&#1086;&#1089;&#1080;&#1087;&#1077;&#1076;.com/shop/?id=VZ212014" TargetMode="External" /><Relationship Id="rId189" Type="http://schemas.openxmlformats.org/officeDocument/2006/relationships/hyperlink" Target="http://&#1082;&#1091;&#1087;&#1080;&#1090;&#1100;-&#1074;&#1077;&#1083;&#1086;&#1089;&#1080;&#1087;&#1077;&#1076;.com/shop/?id=H000002271" TargetMode="External" /><Relationship Id="rId190" Type="http://schemas.openxmlformats.org/officeDocument/2006/relationships/hyperlink" Target="http://&#1082;&#1091;&#1087;&#1080;&#1090;&#1100;-&#1074;&#1077;&#1083;&#1086;&#1089;&#1080;&#1087;&#1077;&#1076;.com/shop/?id=H000002320" TargetMode="External" /><Relationship Id="rId191" Type="http://schemas.openxmlformats.org/officeDocument/2006/relationships/hyperlink" Target="http://&#1082;&#1091;&#1087;&#1080;&#1090;&#1100;-&#1074;&#1077;&#1083;&#1086;&#1089;&#1080;&#1087;&#1077;&#1076;.com/shop/?id=H000002299" TargetMode="External" /><Relationship Id="rId192" Type="http://schemas.openxmlformats.org/officeDocument/2006/relationships/hyperlink" Target="http://&#1082;&#1091;&#1087;&#1080;&#1090;&#1100;-&#1074;&#1077;&#1083;&#1086;&#1089;&#1080;&#1087;&#1077;&#1076;.com/shop/?id=VZ216003" TargetMode="External" /><Relationship Id="rId193" Type="http://schemas.openxmlformats.org/officeDocument/2006/relationships/hyperlink" Target="http://&#1082;&#1091;&#1087;&#1080;&#1090;&#1100;-&#1074;&#1077;&#1083;&#1086;&#1089;&#1080;&#1087;&#1077;&#1076;.com/shop/?id=VZ216001" TargetMode="External" /><Relationship Id="rId194" Type="http://schemas.openxmlformats.org/officeDocument/2006/relationships/hyperlink" Target="http://&#1082;&#1091;&#1087;&#1080;&#1090;&#1100;-&#1074;&#1077;&#1083;&#1086;&#1089;&#1080;&#1087;&#1077;&#1076;.com/shop/?id=VZ217001" TargetMode="External" /><Relationship Id="rId195" Type="http://schemas.openxmlformats.org/officeDocument/2006/relationships/hyperlink" Target="http://&#1082;&#1091;&#1087;&#1080;&#1090;&#1100;-&#1074;&#1077;&#1083;&#1086;&#1089;&#1080;&#1087;&#1077;&#1076;.com/shop/?id=H000002478" TargetMode="External" /><Relationship Id="rId196" Type="http://schemas.openxmlformats.org/officeDocument/2006/relationships/hyperlink" Target="http://&#1082;&#1091;&#1087;&#1080;&#1090;&#1100;-&#1074;&#1077;&#1083;&#1086;&#1089;&#1080;&#1087;&#1077;&#1076;.com/shop/?id=H000002474" TargetMode="External" /><Relationship Id="rId197" Type="http://schemas.openxmlformats.org/officeDocument/2006/relationships/hyperlink" Target="http://&#1082;&#1091;&#1087;&#1080;&#1090;&#1100;-&#1074;&#1077;&#1083;&#1086;&#1089;&#1080;&#1087;&#1077;&#1076;.com/shop/?id=H000002468" TargetMode="External" /><Relationship Id="rId198" Type="http://schemas.openxmlformats.org/officeDocument/2006/relationships/hyperlink" Target="http://&#1082;&#1091;&#1087;&#1080;&#1090;&#1100;-&#1074;&#1077;&#1083;&#1086;&#1089;&#1080;&#1087;&#1077;&#1076;.com/shop/?id=VZ217002" TargetMode="External" /><Relationship Id="rId199" Type="http://schemas.openxmlformats.org/officeDocument/2006/relationships/hyperlink" Target="http://&#1082;&#1091;&#1087;&#1080;&#1090;&#1100;-&#1074;&#1077;&#1083;&#1086;&#1089;&#1080;&#1087;&#1077;&#1076;.com/shop/?id=H000002473" TargetMode="External" /><Relationship Id="rId200" Type="http://schemas.openxmlformats.org/officeDocument/2006/relationships/hyperlink" Target="http://&#1082;&#1091;&#1087;&#1080;&#1090;&#1100;-&#1074;&#1077;&#1083;&#1086;&#1089;&#1080;&#1087;&#1077;&#1076;.com/shop/?id=H000002467" TargetMode="External" /><Relationship Id="rId201" Type="http://schemas.openxmlformats.org/officeDocument/2006/relationships/hyperlink" Target="http://&#1082;&#1091;&#1087;&#1080;&#1090;&#1100;-&#1074;&#1077;&#1083;&#1086;&#1089;&#1080;&#1087;&#1077;&#1076;.com/shop/?id=H000002470" TargetMode="External" /><Relationship Id="rId202" Type="http://schemas.openxmlformats.org/officeDocument/2006/relationships/hyperlink" Target="http://&#1082;&#1091;&#1087;&#1080;&#1090;&#1100;-&#1074;&#1077;&#1083;&#1086;&#1089;&#1080;&#1087;&#1077;&#1076;.com/shop/?id=H000004825" TargetMode="External" /><Relationship Id="rId203" Type="http://schemas.openxmlformats.org/officeDocument/2006/relationships/hyperlink" Target="http://&#1082;&#1091;&#1087;&#1080;&#1090;&#1100;-&#1074;&#1077;&#1083;&#1086;&#1089;&#1080;&#1087;&#1077;&#1076;.com/shop/?id=VZ217007" TargetMode="External" /><Relationship Id="rId204" Type="http://schemas.openxmlformats.org/officeDocument/2006/relationships/hyperlink" Target="http://&#1082;&#1091;&#1087;&#1080;&#1090;&#1100;-&#1074;&#1077;&#1083;&#1086;&#1089;&#1080;&#1087;&#1077;&#1076;.com/shop/?id=VZ217006" TargetMode="External" /><Relationship Id="rId205" Type="http://schemas.openxmlformats.org/officeDocument/2006/relationships/hyperlink" Target="http://&#1082;&#1091;&#1087;&#1080;&#1090;&#1100;-&#1074;&#1077;&#1083;&#1086;&#1089;&#1080;&#1087;&#1077;&#1076;.com/shop/?id=G000010636" TargetMode="External" /><Relationship Id="rId206" Type="http://schemas.openxmlformats.org/officeDocument/2006/relationships/hyperlink" Target="http://&#1082;&#1091;&#1087;&#1080;&#1090;&#1100;-&#1074;&#1077;&#1083;&#1086;&#1089;&#1080;&#1087;&#1077;&#1076;.com/shop/?id=H000002300" TargetMode="External" /><Relationship Id="rId207" Type="http://schemas.openxmlformats.org/officeDocument/2006/relationships/hyperlink" Target="http://&#1082;&#1091;&#1087;&#1080;&#1090;&#1100;-&#1074;&#1077;&#1083;&#1086;&#1089;&#1080;&#1087;&#1077;&#1076;.com/shop/?id=VZ217008" TargetMode="External" /><Relationship Id="rId208" Type="http://schemas.openxmlformats.org/officeDocument/2006/relationships/hyperlink" Target="http://&#1082;&#1091;&#1087;&#1080;&#1090;&#1100;-&#1074;&#1077;&#1083;&#1086;&#1089;&#1080;&#1087;&#1077;&#1076;.com/shop/?id=H000002307" TargetMode="External" /><Relationship Id="rId209" Type="http://schemas.openxmlformats.org/officeDocument/2006/relationships/hyperlink" Target="http://&#1082;&#1091;&#1087;&#1080;&#1090;&#1100;-&#1074;&#1077;&#1083;&#1086;&#1089;&#1080;&#1087;&#1077;&#1076;.com/shop/?id=G000010627" TargetMode="External" /><Relationship Id="rId210" Type="http://schemas.openxmlformats.org/officeDocument/2006/relationships/hyperlink" Target="http://&#1082;&#1091;&#1087;&#1080;&#1090;&#1100;-&#1074;&#1077;&#1083;&#1086;&#1089;&#1080;&#1087;&#1077;&#1076;.com/shop/?id=VZ212016" TargetMode="External" /><Relationship Id="rId211" Type="http://schemas.openxmlformats.org/officeDocument/2006/relationships/hyperlink" Target="http://&#1082;&#1091;&#1087;&#1080;&#1090;&#1100;-&#1074;&#1077;&#1083;&#1086;&#1089;&#1080;&#1087;&#1077;&#1076;.com/shop/?id=VZ212032" TargetMode="External" /><Relationship Id="rId212" Type="http://schemas.openxmlformats.org/officeDocument/2006/relationships/hyperlink" Target="http://&#1082;&#1091;&#1087;&#1080;&#1090;&#1100;-&#1074;&#1077;&#1083;&#1086;&#1089;&#1080;&#1087;&#1077;&#1076;.com/shop/?id=VZ212046" TargetMode="External" /><Relationship Id="rId213" Type="http://schemas.openxmlformats.org/officeDocument/2006/relationships/hyperlink" Target="http://&#1082;&#1091;&#1087;&#1080;&#1090;&#1100;-&#1074;&#1077;&#1083;&#1086;&#1089;&#1080;&#1087;&#1077;&#1076;.com/shop/?id=H000002285" TargetMode="External" /><Relationship Id="rId214" Type="http://schemas.openxmlformats.org/officeDocument/2006/relationships/hyperlink" Target="http://&#1082;&#1091;&#1087;&#1080;&#1090;&#1100;-&#1074;&#1077;&#1083;&#1086;&#1089;&#1080;&#1087;&#1077;&#1076;.com/shop/?id=H000002287" TargetMode="External" /><Relationship Id="rId215" Type="http://schemas.openxmlformats.org/officeDocument/2006/relationships/hyperlink" Target="http://&#1082;&#1091;&#1087;&#1080;&#1090;&#1100;-&#1074;&#1077;&#1083;&#1086;&#1089;&#1080;&#1087;&#1077;&#1076;.com/shop/?id=H000002466" TargetMode="External" /><Relationship Id="rId216" Type="http://schemas.openxmlformats.org/officeDocument/2006/relationships/hyperlink" Target="http://&#1082;&#1091;&#1087;&#1080;&#1090;&#1100;-&#1074;&#1077;&#1083;&#1086;&#1089;&#1080;&#1087;&#1077;&#1076;.com/shop/?id=H000002464" TargetMode="External" /><Relationship Id="rId217" Type="http://schemas.openxmlformats.org/officeDocument/2006/relationships/hyperlink" Target="http://&#1082;&#1091;&#1087;&#1080;&#1090;&#1100;-&#1074;&#1077;&#1083;&#1086;&#1089;&#1080;&#1087;&#1077;&#1076;.com/shop/?id=H000002463" TargetMode="External" /><Relationship Id="rId218" Type="http://schemas.openxmlformats.org/officeDocument/2006/relationships/hyperlink" Target="http://&#1082;&#1091;&#1087;&#1080;&#1090;&#1100;-&#1074;&#1077;&#1083;&#1086;&#1089;&#1080;&#1087;&#1077;&#1076;.com/shop/?id=H000002465" TargetMode="External" /><Relationship Id="rId219" Type="http://schemas.openxmlformats.org/officeDocument/2006/relationships/hyperlink" Target="http://&#1082;&#1091;&#1087;&#1080;&#1090;&#1100;-&#1074;&#1077;&#1083;&#1086;&#1089;&#1080;&#1087;&#1077;&#1076;.com/shop/?id=G000010628" TargetMode="External" /><Relationship Id="rId220" Type="http://schemas.openxmlformats.org/officeDocument/2006/relationships/hyperlink" Target="http://&#1082;&#1091;&#1087;&#1080;&#1090;&#1100;-&#1074;&#1077;&#1083;&#1086;&#1089;&#1080;&#1087;&#1077;&#1076;.com/shop/?id=VZ231050" TargetMode="External" /><Relationship Id="rId221" Type="http://schemas.openxmlformats.org/officeDocument/2006/relationships/hyperlink" Target="http://&#1082;&#1091;&#1087;&#1080;&#1090;&#1100;-&#1074;&#1077;&#1083;&#1086;&#1089;&#1080;&#1087;&#1077;&#1076;.com/shop/?id=VZ231049" TargetMode="External" /><Relationship Id="rId222" Type="http://schemas.openxmlformats.org/officeDocument/2006/relationships/hyperlink" Target="http://&#1082;&#1091;&#1087;&#1080;&#1090;&#1100;-&#1074;&#1077;&#1083;&#1086;&#1089;&#1080;&#1087;&#1077;&#1076;.com/shop/?id=VZ231053" TargetMode="External" /><Relationship Id="rId223" Type="http://schemas.openxmlformats.org/officeDocument/2006/relationships/hyperlink" Target="http://&#1082;&#1091;&#1087;&#1080;&#1090;&#1100;-&#1074;&#1077;&#1083;&#1086;&#1089;&#1080;&#1087;&#1077;&#1076;.com/shop/?id=H000002301" TargetMode="External" /><Relationship Id="rId224" Type="http://schemas.openxmlformats.org/officeDocument/2006/relationships/hyperlink" Target="http://&#1082;&#1091;&#1087;&#1080;&#1090;&#1100;-&#1074;&#1077;&#1083;&#1086;&#1089;&#1080;&#1087;&#1077;&#1076;.com/shop/?id=H000002302" TargetMode="External" /><Relationship Id="rId225" Type="http://schemas.openxmlformats.org/officeDocument/2006/relationships/hyperlink" Target="http://&#1082;&#1091;&#1087;&#1080;&#1090;&#1100;-&#1074;&#1077;&#1083;&#1086;&#1089;&#1080;&#1087;&#1077;&#1076;.com/shop/?id=H000002303" TargetMode="External" /><Relationship Id="rId226" Type="http://schemas.openxmlformats.org/officeDocument/2006/relationships/hyperlink" Target="http://&#1082;&#1091;&#1087;&#1080;&#1090;&#1100;-&#1074;&#1077;&#1083;&#1086;&#1089;&#1080;&#1087;&#1077;&#1076;.com/shop/?id=VZ218001" TargetMode="External" /><Relationship Id="rId227" Type="http://schemas.openxmlformats.org/officeDocument/2006/relationships/hyperlink" Target="http://&#1082;&#1091;&#1087;&#1080;&#1090;&#1100;-&#1074;&#1077;&#1083;&#1086;&#1089;&#1080;&#1087;&#1077;&#1076;.com/shop/?id=VZ218002" TargetMode="External" /><Relationship Id="rId228" Type="http://schemas.openxmlformats.org/officeDocument/2006/relationships/hyperlink" Target="http://&#1082;&#1091;&#1087;&#1080;&#1090;&#1100;-&#1074;&#1077;&#1083;&#1086;&#1089;&#1080;&#1087;&#1077;&#1076;.com/shop/?id=H000002304" TargetMode="External" /><Relationship Id="rId229" Type="http://schemas.openxmlformats.org/officeDocument/2006/relationships/hyperlink" Target="http://&#1082;&#1091;&#1087;&#1080;&#1090;&#1100;-&#1074;&#1077;&#1083;&#1086;&#1089;&#1080;&#1087;&#1077;&#1076;.com/shop/?id=VZ218012" TargetMode="External" /><Relationship Id="rId230" Type="http://schemas.openxmlformats.org/officeDocument/2006/relationships/hyperlink" Target="http://&#1082;&#1091;&#1087;&#1080;&#1090;&#1100;-&#1074;&#1077;&#1083;&#1086;&#1089;&#1080;&#1087;&#1077;&#1076;.com/shop/?id=VZ218003" TargetMode="External" /><Relationship Id="rId231" Type="http://schemas.openxmlformats.org/officeDocument/2006/relationships/hyperlink" Target="http://&#1082;&#1091;&#1087;&#1080;&#1090;&#1100;-&#1074;&#1077;&#1083;&#1086;&#1089;&#1080;&#1087;&#1077;&#1076;.com/shop/?id=VZ218004" TargetMode="External" /><Relationship Id="rId232" Type="http://schemas.openxmlformats.org/officeDocument/2006/relationships/hyperlink" Target="http://&#1082;&#1091;&#1087;&#1080;&#1090;&#1100;-&#1074;&#1077;&#1083;&#1086;&#1089;&#1080;&#1087;&#1077;&#1076;.com/shop/?id=VZ218006" TargetMode="External" /><Relationship Id="rId233" Type="http://schemas.openxmlformats.org/officeDocument/2006/relationships/hyperlink" Target="http://&#1082;&#1091;&#1087;&#1080;&#1090;&#1100;-&#1074;&#1077;&#1083;&#1086;&#1089;&#1080;&#1087;&#1077;&#1076;.com/shop/?id=VZ218007" TargetMode="External" /><Relationship Id="rId234" Type="http://schemas.openxmlformats.org/officeDocument/2006/relationships/hyperlink" Target="http://&#1082;&#1091;&#1087;&#1080;&#1090;&#1100;-&#1074;&#1077;&#1083;&#1086;&#1089;&#1080;&#1087;&#1077;&#1076;.com/shop/?id=G000010621" TargetMode="External" /><Relationship Id="rId235" Type="http://schemas.openxmlformats.org/officeDocument/2006/relationships/hyperlink" Target="http://&#1082;&#1091;&#1087;&#1080;&#1090;&#1100;-&#1074;&#1077;&#1083;&#1086;&#1089;&#1080;&#1087;&#1077;&#1076;.com/shop/?id=VZ231048" TargetMode="External" /><Relationship Id="rId236" Type="http://schemas.openxmlformats.org/officeDocument/2006/relationships/hyperlink" Target="http://&#1082;&#1091;&#1087;&#1080;&#1090;&#1100;-&#1074;&#1077;&#1083;&#1086;&#1089;&#1080;&#1087;&#1077;&#1076;.com/shop/?id=H000000678" TargetMode="External" /><Relationship Id="rId237" Type="http://schemas.openxmlformats.org/officeDocument/2006/relationships/hyperlink" Target="http://&#1082;&#1091;&#1087;&#1080;&#1090;&#1100;-&#1074;&#1077;&#1083;&#1086;&#1089;&#1080;&#1087;&#1077;&#1076;.com/shop/?id=H000000675" TargetMode="External" /><Relationship Id="rId238" Type="http://schemas.openxmlformats.org/officeDocument/2006/relationships/hyperlink" Target="http://&#1082;&#1091;&#1087;&#1080;&#1090;&#1100;-&#1074;&#1077;&#1083;&#1086;&#1089;&#1080;&#1087;&#1077;&#1076;.com/shop/?id=H000000674" TargetMode="External" /><Relationship Id="rId239" Type="http://schemas.openxmlformats.org/officeDocument/2006/relationships/hyperlink" Target="http://&#1082;&#1091;&#1087;&#1080;&#1090;&#1100;-&#1074;&#1077;&#1083;&#1086;&#1089;&#1080;&#1087;&#1077;&#1076;.com/shop/?id=H000000676" TargetMode="External" /><Relationship Id="rId240" Type="http://schemas.openxmlformats.org/officeDocument/2006/relationships/hyperlink" Target="http://&#1082;&#1091;&#1087;&#1080;&#1090;&#1100;-&#1074;&#1077;&#1083;&#1086;&#1089;&#1080;&#1087;&#1077;&#1076;.com/shop/?id=H000000680" TargetMode="External" /><Relationship Id="rId241" Type="http://schemas.openxmlformats.org/officeDocument/2006/relationships/hyperlink" Target="http://&#1082;&#1091;&#1087;&#1080;&#1090;&#1100;-&#1074;&#1077;&#1083;&#1086;&#1089;&#1080;&#1087;&#1077;&#1076;.com/shop/?id=H000000679" TargetMode="External" /><Relationship Id="rId242" Type="http://schemas.openxmlformats.org/officeDocument/2006/relationships/hyperlink" Target="http://&#1082;&#1091;&#1087;&#1080;&#1090;&#1100;-&#1074;&#1077;&#1083;&#1086;&#1089;&#1080;&#1087;&#1077;&#1076;.com/shop/?id=VZ220001" TargetMode="External" /><Relationship Id="rId243" Type="http://schemas.openxmlformats.org/officeDocument/2006/relationships/hyperlink" Target="http://&#1082;&#1091;&#1087;&#1080;&#1090;&#1100;-&#1074;&#1077;&#1083;&#1086;&#1089;&#1080;&#1087;&#1077;&#1076;.com/shop/?id=VZ220005" TargetMode="External" /><Relationship Id="rId244" Type="http://schemas.openxmlformats.org/officeDocument/2006/relationships/hyperlink" Target="http://&#1082;&#1091;&#1087;&#1080;&#1090;&#1100;-&#1074;&#1077;&#1083;&#1086;&#1089;&#1080;&#1087;&#1077;&#1076;.com/shop/?id=VZ220007" TargetMode="External" /><Relationship Id="rId245" Type="http://schemas.openxmlformats.org/officeDocument/2006/relationships/hyperlink" Target="http://&#1082;&#1091;&#1087;&#1080;&#1090;&#1100;-&#1074;&#1077;&#1083;&#1086;&#1089;&#1080;&#1087;&#1077;&#1076;.com/shop/?id=VZ220008" TargetMode="External" /><Relationship Id="rId246" Type="http://schemas.openxmlformats.org/officeDocument/2006/relationships/hyperlink" Target="http://&#1082;&#1091;&#1087;&#1080;&#1090;&#1100;-&#1074;&#1077;&#1083;&#1086;&#1089;&#1080;&#1087;&#1077;&#1076;.com/shop/?id=VZ220009" TargetMode="External" /><Relationship Id="rId247" Type="http://schemas.openxmlformats.org/officeDocument/2006/relationships/hyperlink" Target="http://&#1082;&#1091;&#1087;&#1080;&#1090;&#1100;-&#1074;&#1077;&#1083;&#1086;&#1089;&#1080;&#1087;&#1077;&#1076;.com/shop/?id=VZ220010" TargetMode="External" /><Relationship Id="rId248" Type="http://schemas.openxmlformats.org/officeDocument/2006/relationships/hyperlink" Target="http://&#1082;&#1091;&#1087;&#1080;&#1090;&#1100;-&#1074;&#1077;&#1083;&#1086;&#1089;&#1080;&#1087;&#1077;&#1076;.com/shop/?id=VZ220016" TargetMode="External" /><Relationship Id="rId249" Type="http://schemas.openxmlformats.org/officeDocument/2006/relationships/hyperlink" Target="http://&#1082;&#1091;&#1087;&#1080;&#1090;&#1100;-&#1074;&#1077;&#1083;&#1086;&#1089;&#1080;&#1087;&#1077;&#1076;.com/shop/?id=VZ220015" TargetMode="External" /><Relationship Id="rId250" Type="http://schemas.openxmlformats.org/officeDocument/2006/relationships/hyperlink" Target="http://&#1082;&#1091;&#1087;&#1080;&#1090;&#1100;-&#1074;&#1077;&#1083;&#1086;&#1089;&#1080;&#1087;&#1077;&#1076;.com/shop/?id=H000000671" TargetMode="External" /><Relationship Id="rId251" Type="http://schemas.openxmlformats.org/officeDocument/2006/relationships/hyperlink" Target="http://&#1082;&#1091;&#1087;&#1080;&#1090;&#1100;-&#1074;&#1077;&#1083;&#1086;&#1089;&#1080;&#1087;&#1077;&#1076;.com/shop/?id=G000002731" TargetMode="External" /><Relationship Id="rId252" Type="http://schemas.openxmlformats.org/officeDocument/2006/relationships/hyperlink" Target="http://&#1082;&#1091;&#1087;&#1080;&#1090;&#1100;-&#1074;&#1077;&#1083;&#1086;&#1089;&#1080;&#1087;&#1077;&#1076;.com/shop/?id=VZ220011" TargetMode="External" /><Relationship Id="rId253" Type="http://schemas.openxmlformats.org/officeDocument/2006/relationships/hyperlink" Target="http://&#1082;&#1091;&#1087;&#1080;&#1090;&#1100;-&#1074;&#1077;&#1083;&#1086;&#1089;&#1080;&#1087;&#1077;&#1076;.com/shop/?id=G000002752" TargetMode="External" /><Relationship Id="rId254" Type="http://schemas.openxmlformats.org/officeDocument/2006/relationships/hyperlink" Target="http://&#1082;&#1091;&#1087;&#1080;&#1090;&#1100;-&#1074;&#1077;&#1083;&#1086;&#1089;&#1080;&#1087;&#1077;&#1076;.com/shop/?id=VZ221024" TargetMode="External" /><Relationship Id="rId255" Type="http://schemas.openxmlformats.org/officeDocument/2006/relationships/hyperlink" Target="http://&#1082;&#1091;&#1087;&#1080;&#1090;&#1100;-&#1074;&#1077;&#1083;&#1086;&#1089;&#1080;&#1087;&#1077;&#1076;.com/shop/?id=G000006199" TargetMode="External" /><Relationship Id="rId256" Type="http://schemas.openxmlformats.org/officeDocument/2006/relationships/hyperlink" Target="http://&#1082;&#1091;&#1087;&#1080;&#1090;&#1100;-&#1074;&#1077;&#1083;&#1086;&#1089;&#1080;&#1087;&#1077;&#1076;.com/shop/?id=G000006198" TargetMode="External" /><Relationship Id="rId257" Type="http://schemas.openxmlformats.org/officeDocument/2006/relationships/hyperlink" Target="http://&#1082;&#1091;&#1087;&#1080;&#1090;&#1100;-&#1074;&#1077;&#1083;&#1086;&#1089;&#1080;&#1087;&#1077;&#1076;.com/shop/?id=VZ222004" TargetMode="External" /><Relationship Id="rId258" Type="http://schemas.openxmlformats.org/officeDocument/2006/relationships/hyperlink" Target="http://&#1082;&#1091;&#1087;&#1080;&#1090;&#1100;-&#1074;&#1077;&#1083;&#1086;&#1089;&#1080;&#1087;&#1077;&#1076;.com/shop/?id=G000006195" TargetMode="External" /><Relationship Id="rId259" Type="http://schemas.openxmlformats.org/officeDocument/2006/relationships/hyperlink" Target="http://&#1082;&#1091;&#1087;&#1080;&#1090;&#1100;-&#1074;&#1077;&#1083;&#1086;&#1089;&#1080;&#1087;&#1077;&#1076;.com/shop/?id=G000006197" TargetMode="External" /><Relationship Id="rId260" Type="http://schemas.openxmlformats.org/officeDocument/2006/relationships/hyperlink" Target="http://&#1082;&#1091;&#1087;&#1080;&#1090;&#1100;-&#1074;&#1077;&#1083;&#1086;&#1089;&#1080;&#1087;&#1077;&#1076;.com/shop/?id=VZ223002" TargetMode="External" /><Relationship Id="rId261" Type="http://schemas.openxmlformats.org/officeDocument/2006/relationships/hyperlink" Target="http://&#1082;&#1091;&#1087;&#1080;&#1090;&#1100;-&#1074;&#1077;&#1083;&#1086;&#1089;&#1080;&#1087;&#1077;&#1076;.com/shop/?id=VZ223003" TargetMode="External" /><Relationship Id="rId262" Type="http://schemas.openxmlformats.org/officeDocument/2006/relationships/hyperlink" Target="http://&#1082;&#1091;&#1087;&#1080;&#1090;&#1100;-&#1074;&#1077;&#1083;&#1086;&#1089;&#1080;&#1087;&#1077;&#1076;.com/shop/?id=VZ223005" TargetMode="External" /><Relationship Id="rId263" Type="http://schemas.openxmlformats.org/officeDocument/2006/relationships/hyperlink" Target="http://&#1082;&#1091;&#1087;&#1080;&#1090;&#1100;-&#1074;&#1077;&#1083;&#1086;&#1089;&#1080;&#1087;&#1077;&#1076;.com/shop/?id=VZ212037" TargetMode="External" /><Relationship Id="rId264" Type="http://schemas.openxmlformats.org/officeDocument/2006/relationships/hyperlink" Target="http://&#1082;&#1091;&#1087;&#1080;&#1090;&#1100;-&#1074;&#1077;&#1083;&#1086;&#1089;&#1080;&#1087;&#1077;&#1076;.com/shop/?id=G000002652" TargetMode="External" /><Relationship Id="rId265" Type="http://schemas.openxmlformats.org/officeDocument/2006/relationships/hyperlink" Target="http://&#1082;&#1091;&#1087;&#1080;&#1090;&#1100;-&#1074;&#1077;&#1083;&#1086;&#1089;&#1080;&#1087;&#1077;&#1076;.com/shop/?id=G000002634" TargetMode="External" /><Relationship Id="rId266" Type="http://schemas.openxmlformats.org/officeDocument/2006/relationships/hyperlink" Target="http://&#1082;&#1091;&#1087;&#1080;&#1090;&#1100;-&#1074;&#1077;&#1083;&#1086;&#1089;&#1080;&#1087;&#1077;&#1076;.com/shop/?id=G000002641" TargetMode="External" /><Relationship Id="rId267" Type="http://schemas.openxmlformats.org/officeDocument/2006/relationships/hyperlink" Target="http://&#1082;&#1091;&#1087;&#1080;&#1090;&#1100;-&#1074;&#1077;&#1083;&#1086;&#1089;&#1080;&#1087;&#1077;&#1076;.com/shop/?id=G000002642" TargetMode="External" /><Relationship Id="rId268" Type="http://schemas.openxmlformats.org/officeDocument/2006/relationships/hyperlink" Target="http://&#1082;&#1091;&#1087;&#1080;&#1090;&#1100;-&#1074;&#1077;&#1083;&#1086;&#1089;&#1080;&#1087;&#1077;&#1076;.com/shop/?id=G000010668" TargetMode="External" /><Relationship Id="rId269" Type="http://schemas.openxmlformats.org/officeDocument/2006/relationships/hyperlink" Target="http://&#1082;&#1091;&#1087;&#1080;&#1090;&#1100;-&#1074;&#1077;&#1083;&#1086;&#1089;&#1080;&#1087;&#1077;&#1076;.com/shop/?id=G000002638" TargetMode="External" /><Relationship Id="rId270" Type="http://schemas.openxmlformats.org/officeDocument/2006/relationships/hyperlink" Target="http://&#1082;&#1091;&#1087;&#1080;&#1090;&#1100;-&#1074;&#1077;&#1083;&#1086;&#1089;&#1080;&#1087;&#1077;&#1076;.com/shop/?id=G000002635" TargetMode="External" /><Relationship Id="rId271" Type="http://schemas.openxmlformats.org/officeDocument/2006/relationships/hyperlink" Target="http://&#1082;&#1091;&#1087;&#1080;&#1090;&#1100;-&#1074;&#1077;&#1083;&#1086;&#1089;&#1080;&#1087;&#1077;&#1076;.com/shop/?id=G000010665" TargetMode="External" /><Relationship Id="rId272" Type="http://schemas.openxmlformats.org/officeDocument/2006/relationships/hyperlink" Target="http://&#1082;&#1091;&#1087;&#1080;&#1090;&#1100;-&#1074;&#1077;&#1083;&#1086;&#1089;&#1080;&#1087;&#1077;&#1076;.com/shop/?id=G000010666" TargetMode="External" /><Relationship Id="rId273" Type="http://schemas.openxmlformats.org/officeDocument/2006/relationships/hyperlink" Target="http://&#1082;&#1091;&#1087;&#1080;&#1090;&#1100;-&#1074;&#1077;&#1083;&#1086;&#1089;&#1080;&#1087;&#1077;&#1076;.com/shop/?id=H000002289" TargetMode="External" /><Relationship Id="rId274" Type="http://schemas.openxmlformats.org/officeDocument/2006/relationships/hyperlink" Target="http://&#1082;&#1091;&#1087;&#1080;&#1090;&#1100;-&#1074;&#1077;&#1083;&#1086;&#1089;&#1080;&#1087;&#1077;&#1076;.com/shop/?id=G000002651" TargetMode="External" /><Relationship Id="rId275" Type="http://schemas.openxmlformats.org/officeDocument/2006/relationships/hyperlink" Target="http://&#1082;&#1091;&#1087;&#1080;&#1090;&#1100;-&#1074;&#1077;&#1083;&#1086;&#1089;&#1080;&#1087;&#1077;&#1076;.com/shop/?id=G000002650" TargetMode="External" /><Relationship Id="rId276" Type="http://schemas.openxmlformats.org/officeDocument/2006/relationships/hyperlink" Target="http://&#1082;&#1091;&#1087;&#1080;&#1090;&#1100;-&#1074;&#1077;&#1083;&#1086;&#1089;&#1080;&#1087;&#1077;&#1076;.com/shop/?id=G000002628" TargetMode="External" /><Relationship Id="rId277" Type="http://schemas.openxmlformats.org/officeDocument/2006/relationships/hyperlink" Target="http://&#1082;&#1091;&#1087;&#1080;&#1090;&#1100;-&#1074;&#1077;&#1083;&#1086;&#1089;&#1080;&#1087;&#1077;&#1076;.com/shop/?id=G000002649" TargetMode="External" /><Relationship Id="rId278" Type="http://schemas.openxmlformats.org/officeDocument/2006/relationships/hyperlink" Target="http://&#1082;&#1091;&#1087;&#1080;&#1090;&#1100;-&#1074;&#1077;&#1083;&#1086;&#1089;&#1080;&#1087;&#1077;&#1076;.com/shop/?id=G000002631" TargetMode="External" /><Relationship Id="rId279" Type="http://schemas.openxmlformats.org/officeDocument/2006/relationships/hyperlink" Target="http://&#1082;&#1091;&#1087;&#1080;&#1090;&#1100;-&#1074;&#1077;&#1083;&#1086;&#1089;&#1080;&#1087;&#1077;&#1076;.com/shop/?id=G000002630" TargetMode="External" /><Relationship Id="rId280" Type="http://schemas.openxmlformats.org/officeDocument/2006/relationships/hyperlink" Target="http://&#1082;&#1091;&#1087;&#1080;&#1090;&#1100;-&#1074;&#1077;&#1083;&#1086;&#1089;&#1080;&#1087;&#1077;&#1076;.com/shop/?id=G000002643" TargetMode="External" /><Relationship Id="rId281" Type="http://schemas.openxmlformats.org/officeDocument/2006/relationships/hyperlink" Target="http://&#1082;&#1091;&#1087;&#1080;&#1090;&#1100;-&#1074;&#1077;&#1083;&#1086;&#1089;&#1080;&#1087;&#1077;&#1076;.com/shop/?id=G000010669" TargetMode="External" /><Relationship Id="rId282" Type="http://schemas.openxmlformats.org/officeDocument/2006/relationships/hyperlink" Target="http://&#1082;&#1091;&#1087;&#1080;&#1090;&#1100;-&#1074;&#1077;&#1083;&#1086;&#1089;&#1080;&#1087;&#1077;&#1076;.com/shop/?id=G000002626" TargetMode="External" /><Relationship Id="rId283" Type="http://schemas.openxmlformats.org/officeDocument/2006/relationships/hyperlink" Target="http://&#1082;&#1091;&#1087;&#1080;&#1090;&#1100;-&#1074;&#1077;&#1083;&#1086;&#1089;&#1080;&#1087;&#1077;&#1076;.com/shop/?id=G000002636" TargetMode="External" /><Relationship Id="rId284" Type="http://schemas.openxmlformats.org/officeDocument/2006/relationships/hyperlink" Target="http://&#1082;&#1091;&#1087;&#1080;&#1090;&#1100;-&#1074;&#1077;&#1083;&#1086;&#1089;&#1080;&#1087;&#1077;&#1076;.com/shop/?id=G000002644" TargetMode="External" /><Relationship Id="rId285" Type="http://schemas.openxmlformats.org/officeDocument/2006/relationships/hyperlink" Target="http://&#1082;&#1091;&#1087;&#1080;&#1090;&#1100;-&#1074;&#1077;&#1083;&#1086;&#1089;&#1080;&#1087;&#1077;&#1076;.com/shop/?id=G000002645" TargetMode="External" /><Relationship Id="rId286" Type="http://schemas.openxmlformats.org/officeDocument/2006/relationships/hyperlink" Target="http://&#1082;&#1091;&#1087;&#1080;&#1090;&#1100;-&#1074;&#1077;&#1083;&#1086;&#1089;&#1080;&#1087;&#1077;&#1076;.com/shop/?id=G000010667" TargetMode="External" /><Relationship Id="rId287" Type="http://schemas.openxmlformats.org/officeDocument/2006/relationships/hyperlink" Target="http://&#1082;&#1091;&#1087;&#1080;&#1090;&#1100;-&#1074;&#1077;&#1083;&#1086;&#1089;&#1080;&#1087;&#1077;&#1076;.com/shop/?id=G000002627" TargetMode="External" /><Relationship Id="rId288" Type="http://schemas.openxmlformats.org/officeDocument/2006/relationships/hyperlink" Target="http://&#1082;&#1091;&#1087;&#1080;&#1090;&#1100;-&#1074;&#1077;&#1083;&#1086;&#1089;&#1080;&#1087;&#1077;&#1076;.com/shop/?id=G000002639" TargetMode="External" /><Relationship Id="rId289" Type="http://schemas.openxmlformats.org/officeDocument/2006/relationships/hyperlink" Target="http://&#1082;&#1091;&#1087;&#1080;&#1090;&#1100;-&#1074;&#1077;&#1083;&#1086;&#1089;&#1080;&#1087;&#1077;&#1076;.com/shop/?id=G000002640" TargetMode="External" /><Relationship Id="rId290" Type="http://schemas.openxmlformats.org/officeDocument/2006/relationships/hyperlink" Target="http://&#1082;&#1091;&#1087;&#1080;&#1090;&#1100;-&#1074;&#1077;&#1083;&#1086;&#1089;&#1080;&#1087;&#1077;&#1076;.com/shop/?id=G000002647" TargetMode="External" /><Relationship Id="rId291" Type="http://schemas.openxmlformats.org/officeDocument/2006/relationships/hyperlink" Target="http://&#1082;&#1091;&#1087;&#1080;&#1090;&#1100;-&#1074;&#1077;&#1083;&#1086;&#1089;&#1080;&#1087;&#1077;&#1076;.com/shop/?id=G000002648" TargetMode="External" /><Relationship Id="rId292" Type="http://schemas.openxmlformats.org/officeDocument/2006/relationships/hyperlink" Target="http://&#1082;&#1091;&#1087;&#1080;&#1090;&#1100;-&#1074;&#1077;&#1083;&#1086;&#1089;&#1080;&#1087;&#1077;&#1076;.com/shop/?id=H000002290" TargetMode="External" /><Relationship Id="rId293" Type="http://schemas.openxmlformats.org/officeDocument/2006/relationships/hyperlink" Target="http://&#1082;&#1091;&#1087;&#1080;&#1090;&#1100;-&#1074;&#1077;&#1083;&#1086;&#1089;&#1080;&#1087;&#1077;&#1076;.com/shop/?id=H000002291" TargetMode="External" /><Relationship Id="rId294" Type="http://schemas.openxmlformats.org/officeDocument/2006/relationships/hyperlink" Target="http://&#1082;&#1091;&#1087;&#1080;&#1090;&#1100;-&#1074;&#1077;&#1083;&#1086;&#1089;&#1080;&#1087;&#1077;&#1076;.com/shop/?id=G000002632" TargetMode="External" /><Relationship Id="rId295" Type="http://schemas.openxmlformats.org/officeDocument/2006/relationships/hyperlink" Target="http://&#1082;&#1091;&#1087;&#1080;&#1090;&#1100;-&#1074;&#1077;&#1083;&#1086;&#1089;&#1080;&#1087;&#1077;&#1076;.com/shop/?id=G000002633" TargetMode="External" /><Relationship Id="rId296" Type="http://schemas.openxmlformats.org/officeDocument/2006/relationships/hyperlink" Target="http://&#1082;&#1091;&#1087;&#1080;&#1090;&#1100;-&#1074;&#1077;&#1083;&#1086;&#1089;&#1080;&#1087;&#1077;&#1076;.com/shop/?id=H000002292" TargetMode="External" /><Relationship Id="rId297" Type="http://schemas.openxmlformats.org/officeDocument/2006/relationships/hyperlink" Target="http://&#1082;&#1091;&#1087;&#1080;&#1090;&#1100;-&#1074;&#1077;&#1083;&#1086;&#1089;&#1080;&#1087;&#1077;&#1076;.com/shop/?id=H000002293" TargetMode="External" /><Relationship Id="rId298" Type="http://schemas.openxmlformats.org/officeDocument/2006/relationships/hyperlink" Target="http://&#1082;&#1091;&#1087;&#1080;&#1090;&#1100;-&#1074;&#1077;&#1083;&#1086;&#1089;&#1080;&#1087;&#1077;&#1076;.com/shop/?id=H000002294" TargetMode="External" /><Relationship Id="rId299" Type="http://schemas.openxmlformats.org/officeDocument/2006/relationships/hyperlink" Target="http://&#1082;&#1091;&#1087;&#1080;&#1090;&#1100;-&#1074;&#1077;&#1083;&#1086;&#1089;&#1080;&#1087;&#1077;&#1076;.com/shop/?id=H000002295" TargetMode="External" /><Relationship Id="rId300" Type="http://schemas.openxmlformats.org/officeDocument/2006/relationships/hyperlink" Target="http://&#1082;&#1091;&#1087;&#1080;&#1090;&#1100;-&#1074;&#1077;&#1083;&#1086;&#1089;&#1080;&#1087;&#1077;&#1076;.com/shop/?id=H000002249" TargetMode="External" /><Relationship Id="rId301" Type="http://schemas.openxmlformats.org/officeDocument/2006/relationships/hyperlink" Target="http://&#1082;&#1091;&#1087;&#1080;&#1090;&#1100;-&#1074;&#1077;&#1083;&#1086;&#1089;&#1080;&#1087;&#1077;&#1076;.com/shop/?id=H000002250" TargetMode="External" /><Relationship Id="rId302" Type="http://schemas.openxmlformats.org/officeDocument/2006/relationships/hyperlink" Target="http://&#1082;&#1091;&#1087;&#1080;&#1090;&#1100;-&#1074;&#1077;&#1083;&#1086;&#1089;&#1080;&#1087;&#1077;&#1076;.com/shop/?id=G000005237" TargetMode="External" /><Relationship Id="rId303" Type="http://schemas.openxmlformats.org/officeDocument/2006/relationships/hyperlink" Target="http://&#1082;&#1091;&#1087;&#1080;&#1090;&#1100;-&#1074;&#1077;&#1083;&#1086;&#1089;&#1080;&#1087;&#1077;&#1076;.com/shop/?id=H000002317" TargetMode="External" /><Relationship Id="rId304" Type="http://schemas.openxmlformats.org/officeDocument/2006/relationships/hyperlink" Target="http://&#1082;&#1091;&#1087;&#1080;&#1090;&#1100;-&#1074;&#1077;&#1083;&#1086;&#1089;&#1080;&#1087;&#1077;&#1076;.com/shop/?id=H000001207" TargetMode="External" /><Relationship Id="rId305" Type="http://schemas.openxmlformats.org/officeDocument/2006/relationships/hyperlink" Target="http://&#1082;&#1091;&#1087;&#1080;&#1090;&#1100;-&#1074;&#1077;&#1083;&#1086;&#1089;&#1080;&#1087;&#1077;&#1076;.com/shop/?id=002153" TargetMode="External" /><Relationship Id="rId306" Type="http://schemas.openxmlformats.org/officeDocument/2006/relationships/hyperlink" Target="http://&#1082;&#1091;&#1087;&#1080;&#1090;&#1100;-&#1074;&#1077;&#1083;&#1086;&#1089;&#1080;&#1087;&#1077;&#1076;.com/shop/?id=035705" TargetMode="External" /><Relationship Id="rId307" Type="http://schemas.openxmlformats.org/officeDocument/2006/relationships/hyperlink" Target="http://&#1082;&#1091;&#1087;&#1080;&#1090;&#1100;-&#1074;&#1077;&#1083;&#1086;&#1089;&#1080;&#1087;&#1077;&#1076;.com/shop/?id=036020" TargetMode="External" /><Relationship Id="rId308" Type="http://schemas.openxmlformats.org/officeDocument/2006/relationships/hyperlink" Target="http://&#1082;&#1091;&#1087;&#1080;&#1090;&#1100;-&#1074;&#1077;&#1083;&#1086;&#1089;&#1080;&#1087;&#1077;&#1076;.com/shop/?id=G000003500" TargetMode="External" /><Relationship Id="rId309" Type="http://schemas.openxmlformats.org/officeDocument/2006/relationships/hyperlink" Target="http://&#1082;&#1091;&#1087;&#1080;&#1090;&#1100;-&#1074;&#1077;&#1083;&#1086;&#1089;&#1080;&#1087;&#1077;&#1076;.com/shop/?id=VZ229023" TargetMode="External" /><Relationship Id="rId310" Type="http://schemas.openxmlformats.org/officeDocument/2006/relationships/hyperlink" Target="http://&#1082;&#1091;&#1087;&#1080;&#1090;&#1100;-&#1074;&#1077;&#1083;&#1086;&#1089;&#1080;&#1087;&#1077;&#1076;.com/shop/?id=VZ229037" TargetMode="External" /><Relationship Id="rId311" Type="http://schemas.openxmlformats.org/officeDocument/2006/relationships/hyperlink" Target="http://&#1082;&#1091;&#1087;&#1080;&#1090;&#1100;-&#1074;&#1077;&#1083;&#1086;&#1089;&#1080;&#1087;&#1077;&#1076;.com/shop/?id=VZ229038" TargetMode="External" /><Relationship Id="rId312" Type="http://schemas.openxmlformats.org/officeDocument/2006/relationships/hyperlink" Target="http://&#1082;&#1091;&#1087;&#1080;&#1090;&#1100;-&#1074;&#1077;&#1083;&#1086;&#1089;&#1080;&#1087;&#1077;&#1076;.com/shop/?id=VZ229036" TargetMode="External" /><Relationship Id="rId313" Type="http://schemas.openxmlformats.org/officeDocument/2006/relationships/hyperlink" Target="http://&#1082;&#1091;&#1087;&#1080;&#1090;&#1100;-&#1074;&#1077;&#1083;&#1086;&#1089;&#1080;&#1087;&#1077;&#1076;.com/shop/?id=H000002247" TargetMode="External" /><Relationship Id="rId314" Type="http://schemas.openxmlformats.org/officeDocument/2006/relationships/hyperlink" Target="http://&#1082;&#1091;&#1087;&#1080;&#1090;&#1100;-&#1074;&#1077;&#1083;&#1086;&#1089;&#1080;&#1087;&#1077;&#1076;.com/shop/?id=G000010652" TargetMode="External" /><Relationship Id="rId315" Type="http://schemas.openxmlformats.org/officeDocument/2006/relationships/hyperlink" Target="http://&#1082;&#1091;&#1087;&#1080;&#1090;&#1100;-&#1074;&#1077;&#1083;&#1086;&#1089;&#1080;&#1087;&#1077;&#1076;.com/shop/?id=VZ230005" TargetMode="External" /><Relationship Id="rId316" Type="http://schemas.openxmlformats.org/officeDocument/2006/relationships/hyperlink" Target="http://&#1082;&#1091;&#1087;&#1080;&#1090;&#1100;-&#1074;&#1077;&#1083;&#1086;&#1089;&#1080;&#1087;&#1077;&#1076;.com/shop/?id=H000002313" TargetMode="External" /><Relationship Id="rId317" Type="http://schemas.openxmlformats.org/officeDocument/2006/relationships/hyperlink" Target="http://&#1082;&#1091;&#1087;&#1080;&#1090;&#1100;-&#1074;&#1077;&#1083;&#1086;&#1089;&#1080;&#1087;&#1077;&#1076;.com/shop/?id=G000010633" TargetMode="External" /><Relationship Id="rId318" Type="http://schemas.openxmlformats.org/officeDocument/2006/relationships/hyperlink" Target="http://&#1082;&#1091;&#1087;&#1080;&#1090;&#1100;-&#1074;&#1077;&#1083;&#1086;&#1089;&#1080;&#1087;&#1077;&#1076;.com/shop/?id=VZ212026" TargetMode="External" /><Relationship Id="rId319" Type="http://schemas.openxmlformats.org/officeDocument/2006/relationships/hyperlink" Target="http://&#1082;&#1091;&#1087;&#1080;&#1090;&#1100;-&#1074;&#1077;&#1083;&#1086;&#1089;&#1080;&#1087;&#1077;&#1076;.com/shop/?id=G000010634" TargetMode="External" /><Relationship Id="rId320" Type="http://schemas.openxmlformats.org/officeDocument/2006/relationships/hyperlink" Target="http://&#1082;&#1091;&#1087;&#1080;&#1090;&#1100;-&#1074;&#1077;&#1083;&#1086;&#1089;&#1080;&#1087;&#1077;&#1076;.com/shop/?id=VZ212036" TargetMode="External" /><Relationship Id="rId321" Type="http://schemas.openxmlformats.org/officeDocument/2006/relationships/hyperlink" Target="http://&#1082;&#1091;&#1087;&#1080;&#1090;&#1100;-&#1074;&#1077;&#1083;&#1086;&#1089;&#1080;&#1087;&#1077;&#1076;.com/shop/?id=VZ212038" TargetMode="External" /><Relationship Id="rId322" Type="http://schemas.openxmlformats.org/officeDocument/2006/relationships/hyperlink" Target="http://&#1082;&#1091;&#1087;&#1080;&#1090;&#1100;-&#1074;&#1077;&#1083;&#1086;&#1089;&#1080;&#1087;&#1077;&#1076;.com/shop/?id=VZ231025" TargetMode="External" /><Relationship Id="rId323" Type="http://schemas.openxmlformats.org/officeDocument/2006/relationships/hyperlink" Target="http://&#1082;&#1091;&#1087;&#1080;&#1090;&#1100;-&#1074;&#1077;&#1083;&#1086;&#1089;&#1080;&#1087;&#1077;&#1076;.com/shop/?id=VZ232002" TargetMode="External" /><Relationship Id="rId324" Type="http://schemas.openxmlformats.org/officeDocument/2006/relationships/hyperlink" Target="http://&#1082;&#1091;&#1087;&#1080;&#1090;&#1100;-&#1074;&#1077;&#1083;&#1086;&#1089;&#1080;&#1087;&#1077;&#1076;.com/shop/?id=VZ232003" TargetMode="External" /><Relationship Id="rId325" Type="http://schemas.openxmlformats.org/officeDocument/2006/relationships/hyperlink" Target="http://&#1082;&#1091;&#1087;&#1080;&#1090;&#1100;-&#1074;&#1077;&#1083;&#1086;&#1089;&#1080;&#1087;&#1077;&#1076;.com/shop/?id=VZ231045" TargetMode="External" /><Relationship Id="rId326" Type="http://schemas.openxmlformats.org/officeDocument/2006/relationships/hyperlink" Target="http://&#1082;&#1091;&#1087;&#1080;&#1090;&#1100;-&#1074;&#1077;&#1083;&#1086;&#1089;&#1080;&#1087;&#1077;&#1076;.com/shop/?id=H000002491" TargetMode="External" /><Relationship Id="rId327" Type="http://schemas.openxmlformats.org/officeDocument/2006/relationships/hyperlink" Target="http://&#1082;&#1091;&#1087;&#1080;&#1090;&#1100;-&#1074;&#1077;&#1083;&#1086;&#1089;&#1080;&#1087;&#1077;&#1076;.com/shop/?id=VZ233004" TargetMode="External" /><Relationship Id="rId328" Type="http://schemas.openxmlformats.org/officeDocument/2006/relationships/hyperlink" Target="http://&#1082;&#1091;&#1087;&#1080;&#1090;&#1100;-&#1074;&#1077;&#1083;&#1086;&#1089;&#1080;&#1087;&#1077;&#1076;.com/shop/?id=VZ233003" TargetMode="External" /><Relationship Id="rId329" Type="http://schemas.openxmlformats.org/officeDocument/2006/relationships/hyperlink" Target="http://&#1082;&#1091;&#1087;&#1080;&#1090;&#1100;-&#1074;&#1077;&#1083;&#1086;&#1089;&#1080;&#1087;&#1077;&#1076;.com/shop/?id=H000002322" TargetMode="External" /><Relationship Id="rId330" Type="http://schemas.openxmlformats.org/officeDocument/2006/relationships/hyperlink" Target="http://&#1082;&#1091;&#1087;&#1080;&#1090;&#1100;-&#1074;&#1077;&#1083;&#1086;&#1089;&#1080;&#1087;&#1077;&#1076;.com/shop/?id=H000002321" TargetMode="External" /><Relationship Id="rId331" Type="http://schemas.openxmlformats.org/officeDocument/2006/relationships/hyperlink" Target="http://&#1082;&#1091;&#1087;&#1080;&#1090;&#1100;-&#1074;&#1077;&#1083;&#1086;&#1089;&#1080;&#1087;&#1077;&#1076;.com/shop/?id=VZ233005" TargetMode="External" /><Relationship Id="rId332" Type="http://schemas.openxmlformats.org/officeDocument/2006/relationships/hyperlink" Target="http://&#1082;&#1091;&#1087;&#1080;&#1090;&#1100;-&#1074;&#1077;&#1083;&#1086;&#1089;&#1080;&#1087;&#1077;&#1076;.com/shop/?id=VZ233011" TargetMode="External" /><Relationship Id="rId333" Type="http://schemas.openxmlformats.org/officeDocument/2006/relationships/hyperlink" Target="http://&#1082;&#1091;&#1087;&#1080;&#1090;&#1100;-&#1074;&#1077;&#1083;&#1086;&#1089;&#1080;&#1087;&#1077;&#1076;.com/shop/?id=VZ233010" TargetMode="External" /><Relationship Id="rId334" Type="http://schemas.openxmlformats.org/officeDocument/2006/relationships/hyperlink" Target="http://&#1082;&#1091;&#1087;&#1080;&#1090;&#1100;-&#1074;&#1077;&#1083;&#1086;&#1089;&#1080;&#1087;&#1077;&#1076;.com/shop/?id=H000002324" TargetMode="External" /><Relationship Id="rId335" Type="http://schemas.openxmlformats.org/officeDocument/2006/relationships/hyperlink" Target="http://&#1082;&#1091;&#1087;&#1080;&#1090;&#1100;-&#1074;&#1077;&#1083;&#1086;&#1089;&#1080;&#1087;&#1077;&#1076;.com/shop/?id=H000002325" TargetMode="External" /><Relationship Id="rId336" Type="http://schemas.openxmlformats.org/officeDocument/2006/relationships/hyperlink" Target="http://&#1082;&#1091;&#1087;&#1080;&#1090;&#1100;-&#1074;&#1077;&#1083;&#1086;&#1089;&#1080;&#1087;&#1077;&#1076;.com/shop/?id=VZ233006" TargetMode="External" /><Relationship Id="rId337" Type="http://schemas.openxmlformats.org/officeDocument/2006/relationships/hyperlink" Target="http://&#1082;&#1091;&#1087;&#1080;&#1090;&#1100;-&#1074;&#1077;&#1083;&#1086;&#1089;&#1080;&#1087;&#1077;&#1076;.com/shop/?id=H000002326" TargetMode="External" /><Relationship Id="rId338" Type="http://schemas.openxmlformats.org/officeDocument/2006/relationships/hyperlink" Target="http://&#1082;&#1091;&#1087;&#1080;&#1090;&#1100;-&#1074;&#1077;&#1083;&#1086;&#1089;&#1080;&#1087;&#1077;&#1076;.com/shop/?id=H000002327" TargetMode="External" /><Relationship Id="rId339" Type="http://schemas.openxmlformats.org/officeDocument/2006/relationships/hyperlink" Target="http://&#1082;&#1091;&#1087;&#1080;&#1090;&#1100;-&#1074;&#1077;&#1083;&#1086;&#1089;&#1080;&#1087;&#1077;&#1076;.com/shop/?id=VZ233008" TargetMode="External" /><Relationship Id="rId340" Type="http://schemas.openxmlformats.org/officeDocument/2006/relationships/hyperlink" Target="http://&#1082;&#1091;&#1087;&#1080;&#1090;&#1100;-&#1074;&#1077;&#1083;&#1086;&#1089;&#1080;&#1087;&#1077;&#1076;.com/shop/?id=VZ233013" TargetMode="External" /><Relationship Id="rId341" Type="http://schemas.openxmlformats.org/officeDocument/2006/relationships/hyperlink" Target="http://&#1082;&#1091;&#1087;&#1080;&#1090;&#1100;-&#1074;&#1077;&#1083;&#1086;&#1089;&#1080;&#1087;&#1077;&#1076;.com/shop/?id=G000002743" TargetMode="External" /><Relationship Id="rId342" Type="http://schemas.openxmlformats.org/officeDocument/2006/relationships/hyperlink" Target="http://&#1082;&#1091;&#1087;&#1080;&#1090;&#1100;-&#1074;&#1077;&#1083;&#1086;&#1089;&#1080;&#1087;&#1077;&#1076;.com/shop/?id=H000002309" TargetMode="External" /><Relationship Id="rId343" Type="http://schemas.openxmlformats.org/officeDocument/2006/relationships/hyperlink" Target="http://&#1082;&#1091;&#1087;&#1080;&#1090;&#1100;-&#1074;&#1077;&#1083;&#1086;&#1089;&#1080;&#1087;&#1077;&#1076;.com/shop/?id=H000002310" TargetMode="External" /><Relationship Id="rId344" Type="http://schemas.openxmlformats.org/officeDocument/2006/relationships/hyperlink" Target="http://&#1082;&#1091;&#1087;&#1080;&#1090;&#1100;-&#1074;&#1077;&#1083;&#1086;&#1089;&#1080;&#1087;&#1077;&#1076;.com/shop/?id=H000000856" TargetMode="External" /><Relationship Id="rId345" Type="http://schemas.openxmlformats.org/officeDocument/2006/relationships/hyperlink" Target="http://&#1082;&#1091;&#1087;&#1080;&#1090;&#1100;-&#1074;&#1077;&#1083;&#1086;&#1089;&#1080;&#1087;&#1077;&#1076;.com/shop/?id=H000002496" TargetMode="External" /><Relationship Id="rId346" Type="http://schemas.openxmlformats.org/officeDocument/2006/relationships/hyperlink" Target="http://&#1082;&#1091;&#1087;&#1080;&#1090;&#1100;-&#1074;&#1077;&#1083;&#1086;&#1089;&#1080;&#1087;&#1077;&#1076;.com/shop/?id=VZ228006" TargetMode="External" /><Relationship Id="rId347" Type="http://schemas.openxmlformats.org/officeDocument/2006/relationships/hyperlink" Target="http://&#1082;&#1091;&#1087;&#1080;&#1090;&#1100;-&#1074;&#1077;&#1083;&#1086;&#1089;&#1080;&#1087;&#1077;&#1076;.com/shop/?id=VZ228008" TargetMode="External" /><Relationship Id="rId348" Type="http://schemas.openxmlformats.org/officeDocument/2006/relationships/hyperlink" Target="http://&#1082;&#1091;&#1087;&#1080;&#1090;&#1100;-&#1074;&#1077;&#1083;&#1086;&#1089;&#1080;&#1087;&#1077;&#1076;.com/shop/?id=H000002311" TargetMode="External" /><Relationship Id="rId349" Type="http://schemas.openxmlformats.org/officeDocument/2006/relationships/hyperlink" Target="http://&#1082;&#1091;&#1087;&#1080;&#1090;&#1100;-&#1074;&#1077;&#1083;&#1086;&#1089;&#1080;&#1087;&#1077;&#1076;.com/shop/?id=VZ228009" TargetMode="External" /><Relationship Id="rId350" Type="http://schemas.openxmlformats.org/officeDocument/2006/relationships/hyperlink" Target="http://&#1082;&#1091;&#1087;&#1080;&#1090;&#1100;-&#1074;&#1077;&#1083;&#1086;&#1089;&#1080;&#1087;&#1077;&#1076;.com/shop/?id=H000002312" TargetMode="External" /><Relationship Id="rId351" Type="http://schemas.openxmlformats.org/officeDocument/2006/relationships/hyperlink" Target="http://&#1082;&#1091;&#1087;&#1080;&#1090;&#1100;-&#1074;&#1077;&#1083;&#1086;&#1089;&#1080;&#1087;&#1077;&#1076;.com/shop/?id=VZ228007" TargetMode="External" /><Relationship Id="rId352" Type="http://schemas.openxmlformats.org/officeDocument/2006/relationships/hyperlink" Target="http://&#1082;&#1091;&#1087;&#1080;&#1090;&#1100;-&#1074;&#1077;&#1083;&#1086;&#1089;&#1080;&#1087;&#1077;&#1076;.com/shop/?id=H000002493" TargetMode="External" /><Relationship Id="rId353" Type="http://schemas.openxmlformats.org/officeDocument/2006/relationships/hyperlink" Target="http://&#1082;&#1091;&#1087;&#1080;&#1090;&#1100;-&#1074;&#1077;&#1083;&#1086;&#1089;&#1080;&#1087;&#1077;&#1076;.com/shop/?id=G000010644" TargetMode="External" /><Relationship Id="rId354" Type="http://schemas.openxmlformats.org/officeDocument/2006/relationships/hyperlink" Target="http://&#1082;&#1091;&#1087;&#1080;&#1090;&#1100;-&#1074;&#1077;&#1083;&#1086;&#1089;&#1080;&#1087;&#1077;&#1076;.com/shop/?id=G000010643" TargetMode="External" /><Relationship Id="rId355" Type="http://schemas.openxmlformats.org/officeDocument/2006/relationships/hyperlink" Target="http://&#1082;&#1091;&#1087;&#1080;&#1090;&#1100;-&#1074;&#1077;&#1083;&#1086;&#1089;&#1080;&#1087;&#1077;&#1076;.com/shop/?id=G000010645" TargetMode="External" /><Relationship Id="rId356" Type="http://schemas.openxmlformats.org/officeDocument/2006/relationships/hyperlink" Target="http://&#1082;&#1091;&#1087;&#1080;&#1090;&#1100;-&#1074;&#1077;&#1083;&#1086;&#1089;&#1080;&#1087;&#1077;&#1076;.com/shop/?id=H000002494" TargetMode="External" /><Relationship Id="rId357" Type="http://schemas.openxmlformats.org/officeDocument/2006/relationships/hyperlink" Target="http://&#1082;&#1091;&#1087;&#1080;&#1090;&#1100;-&#1074;&#1077;&#1083;&#1086;&#1089;&#1080;&#1087;&#1077;&#1076;.com/shop/?id=H000002495" TargetMode="External" /><Relationship Id="rId358" Type="http://schemas.openxmlformats.org/officeDocument/2006/relationships/hyperlink" Target="http://&#1082;&#1091;&#1087;&#1080;&#1090;&#1100;-&#1074;&#1077;&#1083;&#1086;&#1089;&#1080;&#1087;&#1077;&#1076;.com/shop/?id=VZ228010" TargetMode="External" /><Relationship Id="rId359" Type="http://schemas.openxmlformats.org/officeDocument/2006/relationships/hyperlink" Target="http://&#1082;&#1091;&#1087;&#1080;&#1090;&#1100;-&#1074;&#1077;&#1083;&#1086;&#1089;&#1080;&#1087;&#1077;&#1076;.com/shop/?id=VZ224004" TargetMode="External" /><Relationship Id="rId360" Type="http://schemas.openxmlformats.org/officeDocument/2006/relationships/hyperlink" Target="http://&#1082;&#1091;&#1087;&#1080;&#1090;&#1100;-&#1074;&#1077;&#1083;&#1086;&#1089;&#1080;&#1087;&#1077;&#1076;.com/shop/?id=VZ224005" TargetMode="External" /><Relationship Id="rId361" Type="http://schemas.openxmlformats.org/officeDocument/2006/relationships/hyperlink" Target="http://&#1082;&#1091;&#1087;&#1080;&#1090;&#1100;-&#1074;&#1077;&#1083;&#1086;&#1089;&#1080;&#1087;&#1077;&#1076;.com/shop/?id=VZ234001" TargetMode="External" /><Relationship Id="rId362" Type="http://schemas.openxmlformats.org/officeDocument/2006/relationships/hyperlink" Target="http://&#1082;&#1091;&#1087;&#1080;&#1090;&#1100;-&#1074;&#1077;&#1083;&#1086;&#1089;&#1080;&#1087;&#1077;&#1076;.com/shop/?id=VZ234003" TargetMode="External" /><Relationship Id="rId363" Type="http://schemas.openxmlformats.org/officeDocument/2006/relationships/hyperlink" Target="http://&#1082;&#1091;&#1087;&#1080;&#1090;&#1100;-&#1074;&#1077;&#1083;&#1086;&#1089;&#1080;&#1087;&#1077;&#1076;.com/shop/?id=VZ236007" TargetMode="External" /><Relationship Id="rId364" Type="http://schemas.openxmlformats.org/officeDocument/2006/relationships/hyperlink" Target="http://&#1082;&#1091;&#1087;&#1080;&#1090;&#1100;-&#1074;&#1077;&#1083;&#1086;&#1089;&#1080;&#1087;&#1077;&#1076;.com/shop/?id=VZ212035" TargetMode="External" /><Relationship Id="rId365" Type="http://schemas.openxmlformats.org/officeDocument/2006/relationships/hyperlink" Target="http://&#1082;&#1091;&#1087;&#1080;&#1090;&#1100;-&#1074;&#1077;&#1083;&#1086;&#1089;&#1080;&#1087;&#1077;&#1076;.com/shop/?id=H000002277" TargetMode="External" /><Relationship Id="rId366" Type="http://schemas.openxmlformats.org/officeDocument/2006/relationships/hyperlink" Target="http://&#1082;&#1091;&#1087;&#1080;&#1090;&#1100;-&#1074;&#1077;&#1083;&#1086;&#1089;&#1080;&#1087;&#1077;&#1076;.com/shop/?id=H000002278" TargetMode="External" /><Relationship Id="rId367" Type="http://schemas.openxmlformats.org/officeDocument/2006/relationships/hyperlink" Target="http://&#1082;&#1091;&#1087;&#1080;&#1090;&#1100;-&#1074;&#1077;&#1083;&#1086;&#1089;&#1080;&#1087;&#1077;&#1076;.com/shop/?id=VZ22600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8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L1" sqref="L1:L16384"/>
    </sheetView>
  </sheetViews>
  <sheetFormatPr defaultColWidth="9.140625" defaultRowHeight="15"/>
  <cols>
    <col min="1" max="3" width="11.28125" style="1" bestFit="1" customWidth="1"/>
    <col min="4" max="4" width="71.28125" style="1" customWidth="1"/>
    <col min="5" max="5" width="11.28125" style="1" bestFit="1" customWidth="1"/>
    <col min="6" max="7" width="11.28125" style="6" bestFit="1" customWidth="1"/>
    <col min="8" max="8" width="10.00390625" style="1" bestFit="1" customWidth="1"/>
    <col min="9" max="10" width="9.140625" style="1" customWidth="1"/>
    <col min="11" max="12" width="13.8515625" style="6" bestFit="1" customWidth="1"/>
    <col min="13" max="16384" width="9.140625" style="1" customWidth="1"/>
  </cols>
  <sheetData>
    <row r="1" spans="1:12" ht="25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7" t="s">
        <v>5</v>
      </c>
      <c r="G1" s="7" t="s">
        <v>6</v>
      </c>
      <c r="H1" s="2" t="s">
        <v>7</v>
      </c>
      <c r="I1" s="2" t="s">
        <v>8</v>
      </c>
      <c r="J1" s="2" t="s">
        <v>9</v>
      </c>
      <c r="K1" s="7" t="s">
        <v>10</v>
      </c>
      <c r="L1" s="7" t="s">
        <v>11</v>
      </c>
    </row>
    <row r="2" spans="1:12" ht="12.75">
      <c r="A2" s="3" t="s">
        <v>12</v>
      </c>
      <c r="B2" s="3" t="s">
        <v>13</v>
      </c>
      <c r="C2" s="4" t="s">
        <v>14</v>
      </c>
      <c r="D2" s="3" t="s">
        <v>15</v>
      </c>
      <c r="E2" s="3" t="s">
        <v>16</v>
      </c>
      <c r="F2" s="8">
        <v>957.1</v>
      </c>
      <c r="G2" s="8">
        <v>1449.83</v>
      </c>
      <c r="H2" s="5"/>
      <c r="I2" s="3">
        <f>0.25*H2</f>
        <v>0</v>
      </c>
      <c r="J2" s="3">
        <f>0.009*H2</f>
        <v>0</v>
      </c>
      <c r="K2" s="8">
        <f>F2*H2</f>
        <v>0</v>
      </c>
      <c r="L2" s="8">
        <f aca="true" t="shared" si="0" ref="L2:L65">G2*H2</f>
        <v>0</v>
      </c>
    </row>
    <row r="3" spans="1:12" ht="12.75">
      <c r="A3" s="3" t="s">
        <v>12</v>
      </c>
      <c r="B3" s="3" t="s">
        <v>17</v>
      </c>
      <c r="C3" s="4" t="s">
        <v>14</v>
      </c>
      <c r="D3" s="3" t="s">
        <v>18</v>
      </c>
      <c r="E3" s="3" t="s">
        <v>19</v>
      </c>
      <c r="F3" s="8">
        <v>529.5</v>
      </c>
      <c r="G3" s="8">
        <v>808.96</v>
      </c>
      <c r="H3" s="5"/>
      <c r="I3" s="3">
        <f>0.8*H3</f>
        <v>0</v>
      </c>
      <c r="J3" s="3">
        <f>0.008495*H3</f>
        <v>0</v>
      </c>
      <c r="K3" s="8">
        <f>F3*H3</f>
        <v>0</v>
      </c>
      <c r="L3" s="8">
        <f t="shared" si="0"/>
        <v>0</v>
      </c>
    </row>
    <row r="4" spans="1:12" ht="12.75">
      <c r="A4" s="3" t="s">
        <v>12</v>
      </c>
      <c r="B4" s="3" t="s">
        <v>20</v>
      </c>
      <c r="C4" s="4" t="s">
        <v>14</v>
      </c>
      <c r="D4" s="3" t="s">
        <v>21</v>
      </c>
      <c r="E4" s="3" t="s">
        <v>16</v>
      </c>
      <c r="F4" s="8">
        <v>1426.71</v>
      </c>
      <c r="G4" s="8">
        <v>2164.24</v>
      </c>
      <c r="H4" s="5"/>
      <c r="I4" s="3">
        <f>0.958*H4</f>
        <v>0</v>
      </c>
      <c r="J4" s="3">
        <f>0.013492*H4</f>
        <v>0</v>
      </c>
      <c r="K4" s="8">
        <f>F4*H4</f>
        <v>0</v>
      </c>
      <c r="L4" s="8">
        <f t="shared" si="0"/>
        <v>0</v>
      </c>
    </row>
    <row r="5" spans="1:12" ht="12.75">
      <c r="A5" s="3" t="s">
        <v>12</v>
      </c>
      <c r="B5" s="3" t="s">
        <v>22</v>
      </c>
      <c r="C5" s="4" t="s">
        <v>14</v>
      </c>
      <c r="D5" s="3" t="s">
        <v>23</v>
      </c>
      <c r="E5" s="3" t="s">
        <v>16</v>
      </c>
      <c r="F5" s="8">
        <v>984.41</v>
      </c>
      <c r="G5" s="8">
        <v>1491.85</v>
      </c>
      <c r="H5" s="5"/>
      <c r="I5" s="3">
        <f>0.958*H5</f>
        <v>0</v>
      </c>
      <c r="J5" s="3">
        <f>0.011593*H5</f>
        <v>0</v>
      </c>
      <c r="K5" s="8">
        <f>F5*H5</f>
        <v>0</v>
      </c>
      <c r="L5" s="8">
        <f t="shared" si="0"/>
        <v>0</v>
      </c>
    </row>
    <row r="6" spans="1:12" ht="12.75">
      <c r="A6" s="3" t="s">
        <v>12</v>
      </c>
      <c r="B6" s="3" t="s">
        <v>24</v>
      </c>
      <c r="C6" s="4" t="s">
        <v>14</v>
      </c>
      <c r="D6" s="3" t="s">
        <v>25</v>
      </c>
      <c r="E6" s="3" t="s">
        <v>16</v>
      </c>
      <c r="F6" s="8">
        <v>1440.37</v>
      </c>
      <c r="G6" s="8">
        <v>2185.25</v>
      </c>
      <c r="H6" s="5"/>
      <c r="I6" s="3">
        <f>0.8*H6</f>
        <v>0</v>
      </c>
      <c r="J6" s="3">
        <f>0.008495*H6</f>
        <v>0</v>
      </c>
      <c r="K6" s="8">
        <f>F6*H6</f>
        <v>0</v>
      </c>
      <c r="L6" s="8">
        <f t="shared" si="0"/>
        <v>0</v>
      </c>
    </row>
    <row r="7" spans="1:12" ht="12.75">
      <c r="A7" s="3" t="s">
        <v>12</v>
      </c>
      <c r="B7" s="3" t="s">
        <v>26</v>
      </c>
      <c r="C7" s="4" t="s">
        <v>14</v>
      </c>
      <c r="D7" s="3" t="s">
        <v>27</v>
      </c>
      <c r="E7" s="3" t="s">
        <v>16</v>
      </c>
      <c r="F7" s="8">
        <v>1200.84</v>
      </c>
      <c r="G7" s="8">
        <v>1828.04</v>
      </c>
      <c r="H7" s="5"/>
      <c r="I7" s="3">
        <f>0.8*H7</f>
        <v>0</v>
      </c>
      <c r="J7" s="3">
        <f>0.008495*H7</f>
        <v>0</v>
      </c>
      <c r="K7" s="8">
        <f>F7*H7</f>
        <v>0</v>
      </c>
      <c r="L7" s="8">
        <f t="shared" si="0"/>
        <v>0</v>
      </c>
    </row>
    <row r="8" spans="1:12" ht="12.75">
      <c r="A8" s="3" t="s">
        <v>12</v>
      </c>
      <c r="B8" s="3" t="s">
        <v>28</v>
      </c>
      <c r="C8" s="4" t="s">
        <v>14</v>
      </c>
      <c r="D8" s="3" t="s">
        <v>29</v>
      </c>
      <c r="E8" s="3" t="s">
        <v>16</v>
      </c>
      <c r="F8" s="8">
        <v>1105.23</v>
      </c>
      <c r="G8" s="8">
        <v>1680.96</v>
      </c>
      <c r="H8" s="5"/>
      <c r="I8" s="3">
        <f>0.8*H8</f>
        <v>0</v>
      </c>
      <c r="J8" s="3">
        <f>0.008495*H8</f>
        <v>0</v>
      </c>
      <c r="K8" s="8">
        <f>F8*H8</f>
        <v>0</v>
      </c>
      <c r="L8" s="8">
        <f t="shared" si="0"/>
        <v>0</v>
      </c>
    </row>
    <row r="9" spans="1:12" ht="12.75">
      <c r="A9" s="3" t="s">
        <v>12</v>
      </c>
      <c r="B9" s="3" t="s">
        <v>30</v>
      </c>
      <c r="C9" s="4" t="s">
        <v>14</v>
      </c>
      <c r="D9" s="3" t="s">
        <v>31</v>
      </c>
      <c r="E9" s="3" t="s">
        <v>16</v>
      </c>
      <c r="F9" s="8">
        <v>1205.04</v>
      </c>
      <c r="G9" s="8">
        <v>1828.04</v>
      </c>
      <c r="H9" s="5"/>
      <c r="I9" s="3">
        <f>0.8*H9</f>
        <v>0</v>
      </c>
      <c r="J9" s="3">
        <f>0.004043*H9</f>
        <v>0</v>
      </c>
      <c r="K9" s="8">
        <f>F9*H9</f>
        <v>0</v>
      </c>
      <c r="L9" s="8">
        <f t="shared" si="0"/>
        <v>0</v>
      </c>
    </row>
    <row r="10" spans="1:12" ht="12.75">
      <c r="A10" s="3" t="s">
        <v>12</v>
      </c>
      <c r="B10" s="3" t="s">
        <v>32</v>
      </c>
      <c r="C10" s="4" t="s">
        <v>14</v>
      </c>
      <c r="D10" s="3" t="s">
        <v>33</v>
      </c>
      <c r="E10" s="3" t="s">
        <v>16</v>
      </c>
      <c r="F10" s="8">
        <v>403.43</v>
      </c>
      <c r="G10" s="8">
        <v>609.35</v>
      </c>
      <c r="H10" s="5"/>
      <c r="I10" s="3">
        <f aca="true" t="shared" si="1" ref="I10:I19">0.05*H10</f>
        <v>0</v>
      </c>
      <c r="J10" s="3">
        <f aca="true" t="shared" si="2" ref="J10:J19">0.001*H10</f>
        <v>0</v>
      </c>
      <c r="K10" s="8">
        <f>F10*H10</f>
        <v>0</v>
      </c>
      <c r="L10" s="8">
        <f t="shared" si="0"/>
        <v>0</v>
      </c>
    </row>
    <row r="11" spans="1:12" ht="12.75">
      <c r="A11" s="3" t="s">
        <v>12</v>
      </c>
      <c r="B11" s="3" t="s">
        <v>34</v>
      </c>
      <c r="C11" s="4" t="s">
        <v>14</v>
      </c>
      <c r="D11" s="3" t="s">
        <v>35</v>
      </c>
      <c r="E11" s="3" t="s">
        <v>16</v>
      </c>
      <c r="F11" s="8">
        <v>541.06</v>
      </c>
      <c r="G11" s="8">
        <v>819.47</v>
      </c>
      <c r="H11" s="5"/>
      <c r="I11" s="3">
        <f t="shared" si="1"/>
        <v>0</v>
      </c>
      <c r="J11" s="3">
        <f t="shared" si="2"/>
        <v>0</v>
      </c>
      <c r="K11" s="8">
        <f>F11*H11</f>
        <v>0</v>
      </c>
      <c r="L11" s="8">
        <f t="shared" si="0"/>
        <v>0</v>
      </c>
    </row>
    <row r="12" spans="1:12" ht="12.75">
      <c r="A12" s="3" t="s">
        <v>12</v>
      </c>
      <c r="B12" s="3" t="s">
        <v>36</v>
      </c>
      <c r="C12" s="4" t="s">
        <v>14</v>
      </c>
      <c r="D12" s="3" t="s">
        <v>37</v>
      </c>
      <c r="E12" s="3" t="s">
        <v>16</v>
      </c>
      <c r="F12" s="8">
        <v>464.37</v>
      </c>
      <c r="G12" s="8">
        <v>703.9</v>
      </c>
      <c r="H12" s="5"/>
      <c r="I12" s="3">
        <f t="shared" si="1"/>
        <v>0</v>
      </c>
      <c r="J12" s="3">
        <f t="shared" si="2"/>
        <v>0</v>
      </c>
      <c r="K12" s="8">
        <f>F12*H12</f>
        <v>0</v>
      </c>
      <c r="L12" s="8">
        <f t="shared" si="0"/>
        <v>0</v>
      </c>
    </row>
    <row r="13" spans="1:12" ht="12.75">
      <c r="A13" s="3" t="s">
        <v>12</v>
      </c>
      <c r="B13" s="3" t="s">
        <v>38</v>
      </c>
      <c r="C13" s="4" t="s">
        <v>14</v>
      </c>
      <c r="D13" s="3" t="s">
        <v>39</v>
      </c>
      <c r="E13" s="3" t="s">
        <v>16</v>
      </c>
      <c r="F13" s="8">
        <v>551.57</v>
      </c>
      <c r="G13" s="8">
        <v>840.48</v>
      </c>
      <c r="H13" s="5"/>
      <c r="I13" s="3">
        <f t="shared" si="1"/>
        <v>0</v>
      </c>
      <c r="J13" s="3">
        <f t="shared" si="2"/>
        <v>0</v>
      </c>
      <c r="K13" s="8">
        <f>F13*H13</f>
        <v>0</v>
      </c>
      <c r="L13" s="8">
        <f t="shared" si="0"/>
        <v>0</v>
      </c>
    </row>
    <row r="14" spans="1:12" ht="12.75">
      <c r="A14" s="3" t="s">
        <v>12</v>
      </c>
      <c r="B14" s="3" t="s">
        <v>40</v>
      </c>
      <c r="C14" s="4" t="s">
        <v>14</v>
      </c>
      <c r="D14" s="3" t="s">
        <v>41</v>
      </c>
      <c r="E14" s="3" t="s">
        <v>16</v>
      </c>
      <c r="F14" s="8">
        <v>1326.91</v>
      </c>
      <c r="G14" s="8">
        <v>2017.15</v>
      </c>
      <c r="H14" s="5"/>
      <c r="I14" s="3">
        <f t="shared" si="1"/>
        <v>0</v>
      </c>
      <c r="J14" s="3">
        <f t="shared" si="2"/>
        <v>0</v>
      </c>
      <c r="K14" s="8">
        <f>F14*H14</f>
        <v>0</v>
      </c>
      <c r="L14" s="8">
        <f t="shared" si="0"/>
        <v>0</v>
      </c>
    </row>
    <row r="15" spans="1:12" ht="12.75">
      <c r="A15" s="3" t="s">
        <v>12</v>
      </c>
      <c r="B15" s="3" t="s">
        <v>42</v>
      </c>
      <c r="C15" s="4" t="s">
        <v>14</v>
      </c>
      <c r="D15" s="3" t="s">
        <v>43</v>
      </c>
      <c r="E15" s="3" t="s">
        <v>16</v>
      </c>
      <c r="F15" s="8">
        <v>441.25</v>
      </c>
      <c r="G15" s="8">
        <v>672.38</v>
      </c>
      <c r="H15" s="5"/>
      <c r="I15" s="3">
        <f t="shared" si="1"/>
        <v>0</v>
      </c>
      <c r="J15" s="3">
        <f t="shared" si="2"/>
        <v>0</v>
      </c>
      <c r="K15" s="8">
        <f>F15*H15</f>
        <v>0</v>
      </c>
      <c r="L15" s="8">
        <f t="shared" si="0"/>
        <v>0</v>
      </c>
    </row>
    <row r="16" spans="1:12" ht="12.75">
      <c r="A16" s="3" t="s">
        <v>12</v>
      </c>
      <c r="B16" s="3" t="s">
        <v>44</v>
      </c>
      <c r="C16" s="4" t="s">
        <v>14</v>
      </c>
      <c r="D16" s="3" t="s">
        <v>45</v>
      </c>
      <c r="E16" s="3" t="s">
        <v>16</v>
      </c>
      <c r="F16" s="8">
        <v>496.93</v>
      </c>
      <c r="G16" s="8">
        <v>756.43</v>
      </c>
      <c r="H16" s="5"/>
      <c r="I16" s="3">
        <f t="shared" si="1"/>
        <v>0</v>
      </c>
      <c r="J16" s="3">
        <f t="shared" si="2"/>
        <v>0</v>
      </c>
      <c r="K16" s="8">
        <f>F16*H16</f>
        <v>0</v>
      </c>
      <c r="L16" s="8">
        <f t="shared" si="0"/>
        <v>0</v>
      </c>
    </row>
    <row r="17" spans="1:12" ht="12.75">
      <c r="A17" s="3" t="s">
        <v>12</v>
      </c>
      <c r="B17" s="3" t="s">
        <v>46</v>
      </c>
      <c r="C17" s="4" t="s">
        <v>14</v>
      </c>
      <c r="D17" s="3" t="s">
        <v>47</v>
      </c>
      <c r="E17" s="3" t="s">
        <v>16</v>
      </c>
      <c r="F17" s="8">
        <v>1105.23</v>
      </c>
      <c r="G17" s="8">
        <v>1680.96</v>
      </c>
      <c r="H17" s="5"/>
      <c r="I17" s="3">
        <f t="shared" si="1"/>
        <v>0</v>
      </c>
      <c r="J17" s="3">
        <f t="shared" si="2"/>
        <v>0</v>
      </c>
      <c r="K17" s="8">
        <f>F17*H17</f>
        <v>0</v>
      </c>
      <c r="L17" s="8">
        <f t="shared" si="0"/>
        <v>0</v>
      </c>
    </row>
    <row r="18" spans="1:12" ht="12.75">
      <c r="A18" s="3" t="s">
        <v>12</v>
      </c>
      <c r="B18" s="3" t="s">
        <v>48</v>
      </c>
      <c r="C18" s="4" t="s">
        <v>14</v>
      </c>
      <c r="D18" s="3" t="s">
        <v>49</v>
      </c>
      <c r="E18" s="3" t="s">
        <v>16</v>
      </c>
      <c r="F18" s="8">
        <v>419.19</v>
      </c>
      <c r="G18" s="8">
        <v>640.87</v>
      </c>
      <c r="H18" s="5"/>
      <c r="I18" s="3">
        <f t="shared" si="1"/>
        <v>0</v>
      </c>
      <c r="J18" s="3">
        <f t="shared" si="2"/>
        <v>0</v>
      </c>
      <c r="K18" s="8">
        <f>F18*H18</f>
        <v>0</v>
      </c>
      <c r="L18" s="8">
        <f t="shared" si="0"/>
        <v>0</v>
      </c>
    </row>
    <row r="19" spans="1:12" ht="12.75">
      <c r="A19" s="3" t="s">
        <v>12</v>
      </c>
      <c r="B19" s="3" t="s">
        <v>50</v>
      </c>
      <c r="C19" s="4" t="s">
        <v>14</v>
      </c>
      <c r="D19" s="3" t="s">
        <v>51</v>
      </c>
      <c r="E19" s="3" t="s">
        <v>19</v>
      </c>
      <c r="F19" s="8">
        <v>2210.46</v>
      </c>
      <c r="G19" s="8">
        <v>3361.92</v>
      </c>
      <c r="H19" s="5"/>
      <c r="I19" s="3">
        <f t="shared" si="1"/>
        <v>0</v>
      </c>
      <c r="J19" s="3">
        <f t="shared" si="2"/>
        <v>0</v>
      </c>
      <c r="K19" s="8">
        <f>F19*H19</f>
        <v>0</v>
      </c>
      <c r="L19" s="8">
        <f t="shared" si="0"/>
        <v>0</v>
      </c>
    </row>
    <row r="20" spans="1:12" ht="12.75">
      <c r="A20" s="3" t="s">
        <v>12</v>
      </c>
      <c r="B20" s="3" t="s">
        <v>52</v>
      </c>
      <c r="C20" s="4" t="s">
        <v>14</v>
      </c>
      <c r="D20" s="3" t="s">
        <v>53</v>
      </c>
      <c r="E20" s="3" t="s">
        <v>19</v>
      </c>
      <c r="F20" s="8">
        <v>1105.23</v>
      </c>
      <c r="G20" s="8">
        <v>1680.96</v>
      </c>
      <c r="H20" s="5"/>
      <c r="I20" s="3">
        <f aca="true" t="shared" si="3" ref="I20:I25">0.2*H20</f>
        <v>0</v>
      </c>
      <c r="J20" s="3">
        <f aca="true" t="shared" si="4" ref="J20:J25">0.002*H20</f>
        <v>0</v>
      </c>
      <c r="K20" s="8">
        <f>F20*H20</f>
        <v>0</v>
      </c>
      <c r="L20" s="8">
        <f t="shared" si="0"/>
        <v>0</v>
      </c>
    </row>
    <row r="21" spans="1:12" ht="12.75">
      <c r="A21" s="3" t="s">
        <v>12</v>
      </c>
      <c r="B21" s="3" t="s">
        <v>54</v>
      </c>
      <c r="C21" s="4" t="s">
        <v>14</v>
      </c>
      <c r="D21" s="3" t="s">
        <v>55</v>
      </c>
      <c r="E21" s="3">
        <v>7</v>
      </c>
      <c r="F21" s="8">
        <v>1105.23</v>
      </c>
      <c r="G21" s="8">
        <v>1680.96</v>
      </c>
      <c r="H21" s="5"/>
      <c r="I21" s="3">
        <f t="shared" si="3"/>
        <v>0</v>
      </c>
      <c r="J21" s="3">
        <f t="shared" si="4"/>
        <v>0</v>
      </c>
      <c r="K21" s="8">
        <f>F21*H21</f>
        <v>0</v>
      </c>
      <c r="L21" s="8">
        <f t="shared" si="0"/>
        <v>0</v>
      </c>
    </row>
    <row r="22" spans="1:12" ht="12.75">
      <c r="A22" s="3" t="s">
        <v>12</v>
      </c>
      <c r="B22" s="3" t="s">
        <v>56</v>
      </c>
      <c r="C22" s="4" t="s">
        <v>14</v>
      </c>
      <c r="D22" s="3" t="s">
        <v>57</v>
      </c>
      <c r="E22" s="3" t="s">
        <v>19</v>
      </c>
      <c r="F22" s="8">
        <v>883.55</v>
      </c>
      <c r="G22" s="8">
        <v>1344.77</v>
      </c>
      <c r="H22" s="5"/>
      <c r="I22" s="3">
        <f t="shared" si="3"/>
        <v>0</v>
      </c>
      <c r="J22" s="3">
        <f t="shared" si="4"/>
        <v>0</v>
      </c>
      <c r="K22" s="8">
        <f>F22*H22</f>
        <v>0</v>
      </c>
      <c r="L22" s="8">
        <f t="shared" si="0"/>
        <v>0</v>
      </c>
    </row>
    <row r="23" spans="1:12" ht="12.75">
      <c r="A23" s="3" t="s">
        <v>12</v>
      </c>
      <c r="B23" s="3" t="s">
        <v>58</v>
      </c>
      <c r="C23" s="4" t="s">
        <v>14</v>
      </c>
      <c r="D23" s="3" t="s">
        <v>59</v>
      </c>
      <c r="E23" s="3" t="s">
        <v>19</v>
      </c>
      <c r="F23" s="8">
        <v>883.55</v>
      </c>
      <c r="G23" s="8">
        <v>1344.77</v>
      </c>
      <c r="H23" s="5"/>
      <c r="I23" s="3">
        <f t="shared" si="3"/>
        <v>0</v>
      </c>
      <c r="J23" s="3">
        <f t="shared" si="4"/>
        <v>0</v>
      </c>
      <c r="K23" s="8">
        <f>F23*H23</f>
        <v>0</v>
      </c>
      <c r="L23" s="8">
        <f t="shared" si="0"/>
        <v>0</v>
      </c>
    </row>
    <row r="24" spans="1:12" ht="12.75">
      <c r="A24" s="3" t="s">
        <v>12</v>
      </c>
      <c r="B24" s="3" t="s">
        <v>60</v>
      </c>
      <c r="C24" s="4" t="s">
        <v>14</v>
      </c>
      <c r="D24" s="3" t="s">
        <v>61</v>
      </c>
      <c r="E24" s="3" t="s">
        <v>19</v>
      </c>
      <c r="F24" s="8">
        <v>940.29</v>
      </c>
      <c r="G24" s="8">
        <v>1428.82</v>
      </c>
      <c r="H24" s="5"/>
      <c r="I24" s="3">
        <f t="shared" si="3"/>
        <v>0</v>
      </c>
      <c r="J24" s="3">
        <f t="shared" si="4"/>
        <v>0</v>
      </c>
      <c r="K24" s="8">
        <f>F24*H24</f>
        <v>0</v>
      </c>
      <c r="L24" s="8">
        <f t="shared" si="0"/>
        <v>0</v>
      </c>
    </row>
    <row r="25" spans="1:12" ht="12.75">
      <c r="A25" s="3" t="s">
        <v>12</v>
      </c>
      <c r="B25" s="3" t="s">
        <v>62</v>
      </c>
      <c r="C25" s="4" t="s">
        <v>14</v>
      </c>
      <c r="D25" s="3" t="s">
        <v>63</v>
      </c>
      <c r="E25" s="3" t="s">
        <v>19</v>
      </c>
      <c r="F25" s="8">
        <v>940.29</v>
      </c>
      <c r="G25" s="8">
        <v>1428.82</v>
      </c>
      <c r="H25" s="5"/>
      <c r="I25" s="3">
        <f t="shared" si="3"/>
        <v>0</v>
      </c>
      <c r="J25" s="3">
        <f t="shared" si="4"/>
        <v>0</v>
      </c>
      <c r="K25" s="8">
        <f>F25*H25</f>
        <v>0</v>
      </c>
      <c r="L25" s="8">
        <f t="shared" si="0"/>
        <v>0</v>
      </c>
    </row>
    <row r="26" spans="1:12" ht="12.75">
      <c r="A26" s="3" t="s">
        <v>12</v>
      </c>
      <c r="B26" s="3" t="s">
        <v>64</v>
      </c>
      <c r="C26" s="4" t="s">
        <v>14</v>
      </c>
      <c r="D26" s="3" t="s">
        <v>65</v>
      </c>
      <c r="E26" s="3" t="s">
        <v>16</v>
      </c>
      <c r="F26" s="8">
        <v>429.7</v>
      </c>
      <c r="G26" s="8">
        <v>651.37</v>
      </c>
      <c r="H26" s="5"/>
      <c r="I26" s="3">
        <f aca="true" t="shared" si="5" ref="I26:I57">0.01*H26</f>
        <v>0</v>
      </c>
      <c r="J26" s="3">
        <f aca="true" t="shared" si="6" ref="J26:J57">0.001*H26</f>
        <v>0</v>
      </c>
      <c r="K26" s="8">
        <f>F26*H26</f>
        <v>0</v>
      </c>
      <c r="L26" s="8">
        <f t="shared" si="0"/>
        <v>0</v>
      </c>
    </row>
    <row r="27" spans="1:12" ht="12.75">
      <c r="A27" s="3" t="s">
        <v>12</v>
      </c>
      <c r="B27" s="3" t="s">
        <v>66</v>
      </c>
      <c r="C27" s="4" t="s">
        <v>14</v>
      </c>
      <c r="D27" s="3" t="s">
        <v>67</v>
      </c>
      <c r="E27" s="3" t="s">
        <v>16</v>
      </c>
      <c r="F27" s="8">
        <v>441.25</v>
      </c>
      <c r="G27" s="8">
        <v>672.38</v>
      </c>
      <c r="H27" s="5"/>
      <c r="I27" s="3">
        <f t="shared" si="5"/>
        <v>0</v>
      </c>
      <c r="J27" s="3">
        <f t="shared" si="6"/>
        <v>0</v>
      </c>
      <c r="K27" s="8">
        <f>F27*H27</f>
        <v>0</v>
      </c>
      <c r="L27" s="8">
        <f t="shared" si="0"/>
        <v>0</v>
      </c>
    </row>
    <row r="28" spans="1:12" ht="12.75">
      <c r="A28" s="3" t="s">
        <v>12</v>
      </c>
      <c r="B28" s="3" t="s">
        <v>68</v>
      </c>
      <c r="C28" s="4" t="s">
        <v>14</v>
      </c>
      <c r="D28" s="3" t="s">
        <v>69</v>
      </c>
      <c r="E28" s="3" t="s">
        <v>16</v>
      </c>
      <c r="F28" s="8">
        <v>429.7</v>
      </c>
      <c r="G28" s="8">
        <v>651.37</v>
      </c>
      <c r="H28" s="5"/>
      <c r="I28" s="3">
        <f t="shared" si="5"/>
        <v>0</v>
      </c>
      <c r="J28" s="3">
        <f t="shared" si="6"/>
        <v>0</v>
      </c>
      <c r="K28" s="8">
        <f>F28*H28</f>
        <v>0</v>
      </c>
      <c r="L28" s="8">
        <f t="shared" si="0"/>
        <v>0</v>
      </c>
    </row>
    <row r="29" spans="1:12" ht="12.75">
      <c r="A29" s="3" t="s">
        <v>12</v>
      </c>
      <c r="B29" s="3" t="s">
        <v>70</v>
      </c>
      <c r="C29" s="4" t="s">
        <v>14</v>
      </c>
      <c r="D29" s="3" t="s">
        <v>71</v>
      </c>
      <c r="E29" s="3" t="s">
        <v>19</v>
      </c>
      <c r="F29" s="8">
        <v>441.25</v>
      </c>
      <c r="G29" s="8">
        <v>672.38</v>
      </c>
      <c r="H29" s="5"/>
      <c r="I29" s="3">
        <f t="shared" si="5"/>
        <v>0</v>
      </c>
      <c r="J29" s="3">
        <f t="shared" si="6"/>
        <v>0</v>
      </c>
      <c r="K29" s="8">
        <f>F29*H29</f>
        <v>0</v>
      </c>
      <c r="L29" s="8">
        <f t="shared" si="0"/>
        <v>0</v>
      </c>
    </row>
    <row r="30" spans="1:12" ht="12.75">
      <c r="A30" s="3" t="s">
        <v>12</v>
      </c>
      <c r="B30" s="3" t="s">
        <v>72</v>
      </c>
      <c r="C30" s="4" t="s">
        <v>14</v>
      </c>
      <c r="D30" s="3" t="s">
        <v>73</v>
      </c>
      <c r="E30" s="3" t="s">
        <v>16</v>
      </c>
      <c r="F30" s="8">
        <v>441.25</v>
      </c>
      <c r="G30" s="8">
        <v>672.38</v>
      </c>
      <c r="H30" s="5"/>
      <c r="I30" s="3">
        <f t="shared" si="5"/>
        <v>0</v>
      </c>
      <c r="J30" s="3">
        <f t="shared" si="6"/>
        <v>0</v>
      </c>
      <c r="K30" s="8">
        <f>F30*H30</f>
        <v>0</v>
      </c>
      <c r="L30" s="8">
        <f t="shared" si="0"/>
        <v>0</v>
      </c>
    </row>
    <row r="31" spans="1:12" ht="12.75">
      <c r="A31" s="3" t="s">
        <v>12</v>
      </c>
      <c r="B31" s="3" t="s">
        <v>74</v>
      </c>
      <c r="C31" s="4" t="s">
        <v>14</v>
      </c>
      <c r="D31" s="3" t="s">
        <v>75</v>
      </c>
      <c r="E31" s="3" t="s">
        <v>19</v>
      </c>
      <c r="F31" s="8">
        <v>429.7</v>
      </c>
      <c r="G31" s="8">
        <v>651.37</v>
      </c>
      <c r="H31" s="5"/>
      <c r="I31" s="3">
        <f t="shared" si="5"/>
        <v>0</v>
      </c>
      <c r="J31" s="3">
        <f t="shared" si="6"/>
        <v>0</v>
      </c>
      <c r="K31" s="8">
        <f>F31*H31</f>
        <v>0</v>
      </c>
      <c r="L31" s="8">
        <f t="shared" si="0"/>
        <v>0</v>
      </c>
    </row>
    <row r="32" spans="1:12" ht="12.75">
      <c r="A32" s="3" t="s">
        <v>12</v>
      </c>
      <c r="B32" s="3" t="s">
        <v>76</v>
      </c>
      <c r="C32" s="4" t="s">
        <v>14</v>
      </c>
      <c r="D32" s="3" t="s">
        <v>77</v>
      </c>
      <c r="E32" s="3" t="s">
        <v>16</v>
      </c>
      <c r="F32" s="8">
        <v>407.63</v>
      </c>
      <c r="G32" s="8">
        <v>619.85</v>
      </c>
      <c r="H32" s="5"/>
      <c r="I32" s="3">
        <f t="shared" si="5"/>
        <v>0</v>
      </c>
      <c r="J32" s="3">
        <f t="shared" si="6"/>
        <v>0</v>
      </c>
      <c r="K32" s="8">
        <f>F32*H32</f>
        <v>0</v>
      </c>
      <c r="L32" s="8">
        <f t="shared" si="0"/>
        <v>0</v>
      </c>
    </row>
    <row r="33" spans="1:12" ht="12.75">
      <c r="A33" s="3" t="s">
        <v>12</v>
      </c>
      <c r="B33" s="3" t="s">
        <v>78</v>
      </c>
      <c r="C33" s="4" t="s">
        <v>14</v>
      </c>
      <c r="D33" s="3" t="s">
        <v>79</v>
      </c>
      <c r="E33" s="3" t="s">
        <v>16</v>
      </c>
      <c r="F33" s="8">
        <v>429.7</v>
      </c>
      <c r="G33" s="8">
        <v>651.37</v>
      </c>
      <c r="H33" s="5"/>
      <c r="I33" s="3">
        <f t="shared" si="5"/>
        <v>0</v>
      </c>
      <c r="J33" s="3">
        <f t="shared" si="6"/>
        <v>0</v>
      </c>
      <c r="K33" s="8">
        <f>F33*H33</f>
        <v>0</v>
      </c>
      <c r="L33" s="8">
        <f t="shared" si="0"/>
        <v>0</v>
      </c>
    </row>
    <row r="34" spans="1:12" ht="12.75">
      <c r="A34" s="3" t="s">
        <v>12</v>
      </c>
      <c r="B34" s="3" t="s">
        <v>80</v>
      </c>
      <c r="C34" s="4" t="s">
        <v>14</v>
      </c>
      <c r="D34" s="3" t="s">
        <v>81</v>
      </c>
      <c r="E34" s="3" t="s">
        <v>19</v>
      </c>
      <c r="F34" s="8">
        <v>407.63</v>
      </c>
      <c r="G34" s="8">
        <v>619.85</v>
      </c>
      <c r="H34" s="5"/>
      <c r="I34" s="3">
        <f t="shared" si="5"/>
        <v>0</v>
      </c>
      <c r="J34" s="3">
        <f t="shared" si="6"/>
        <v>0</v>
      </c>
      <c r="K34" s="8">
        <f>F34*H34</f>
        <v>0</v>
      </c>
      <c r="L34" s="8">
        <f t="shared" si="0"/>
        <v>0</v>
      </c>
    </row>
    <row r="35" spans="1:12" ht="12.75">
      <c r="A35" s="3" t="s">
        <v>12</v>
      </c>
      <c r="B35" s="3" t="s">
        <v>82</v>
      </c>
      <c r="C35" s="4" t="s">
        <v>14</v>
      </c>
      <c r="D35" s="3" t="s">
        <v>83</v>
      </c>
      <c r="E35" s="3" t="s">
        <v>19</v>
      </c>
      <c r="F35" s="8">
        <v>429.7</v>
      </c>
      <c r="G35" s="8">
        <v>651.37</v>
      </c>
      <c r="H35" s="5"/>
      <c r="I35" s="3">
        <f t="shared" si="5"/>
        <v>0</v>
      </c>
      <c r="J35" s="3">
        <f t="shared" si="6"/>
        <v>0</v>
      </c>
      <c r="K35" s="8">
        <f>F35*H35</f>
        <v>0</v>
      </c>
      <c r="L35" s="8">
        <f t="shared" si="0"/>
        <v>0</v>
      </c>
    </row>
    <row r="36" spans="1:12" ht="12.75">
      <c r="A36" s="3" t="s">
        <v>12</v>
      </c>
      <c r="B36" s="3" t="s">
        <v>84</v>
      </c>
      <c r="C36" s="4" t="s">
        <v>14</v>
      </c>
      <c r="D36" s="3" t="s">
        <v>85</v>
      </c>
      <c r="E36" s="3" t="s">
        <v>19</v>
      </c>
      <c r="F36" s="8">
        <v>419.19</v>
      </c>
      <c r="G36" s="8">
        <v>640.87</v>
      </c>
      <c r="H36" s="5"/>
      <c r="I36" s="3">
        <f t="shared" si="5"/>
        <v>0</v>
      </c>
      <c r="J36" s="3">
        <f t="shared" si="6"/>
        <v>0</v>
      </c>
      <c r="K36" s="8">
        <f>F36*H36</f>
        <v>0</v>
      </c>
      <c r="L36" s="8">
        <f t="shared" si="0"/>
        <v>0</v>
      </c>
    </row>
    <row r="37" spans="1:12" ht="12.75">
      <c r="A37" s="3" t="s">
        <v>12</v>
      </c>
      <c r="B37" s="3" t="s">
        <v>86</v>
      </c>
      <c r="C37" s="4" t="s">
        <v>14</v>
      </c>
      <c r="D37" s="3" t="s">
        <v>87</v>
      </c>
      <c r="E37" s="3" t="s">
        <v>19</v>
      </c>
      <c r="F37" s="8">
        <v>419.19</v>
      </c>
      <c r="G37" s="8">
        <v>640.87</v>
      </c>
      <c r="H37" s="5"/>
      <c r="I37" s="3">
        <f t="shared" si="5"/>
        <v>0</v>
      </c>
      <c r="J37" s="3">
        <f t="shared" si="6"/>
        <v>0</v>
      </c>
      <c r="K37" s="8">
        <f>F37*H37</f>
        <v>0</v>
      </c>
      <c r="L37" s="8">
        <f t="shared" si="0"/>
        <v>0</v>
      </c>
    </row>
    <row r="38" spans="1:12" ht="12.75">
      <c r="A38" s="3" t="s">
        <v>12</v>
      </c>
      <c r="B38" s="3" t="s">
        <v>88</v>
      </c>
      <c r="C38" s="4" t="s">
        <v>14</v>
      </c>
      <c r="D38" s="3" t="s">
        <v>89</v>
      </c>
      <c r="E38" s="3" t="s">
        <v>19</v>
      </c>
      <c r="F38" s="8">
        <v>419.19</v>
      </c>
      <c r="G38" s="8">
        <v>640.87</v>
      </c>
      <c r="H38" s="5"/>
      <c r="I38" s="3">
        <f t="shared" si="5"/>
        <v>0</v>
      </c>
      <c r="J38" s="3">
        <f t="shared" si="6"/>
        <v>0</v>
      </c>
      <c r="K38" s="8">
        <f>F38*H38</f>
        <v>0</v>
      </c>
      <c r="L38" s="8">
        <f t="shared" si="0"/>
        <v>0</v>
      </c>
    </row>
    <row r="39" spans="1:12" ht="12.75">
      <c r="A39" s="3" t="s">
        <v>12</v>
      </c>
      <c r="B39" s="3" t="s">
        <v>90</v>
      </c>
      <c r="C39" s="4" t="s">
        <v>14</v>
      </c>
      <c r="D39" s="3" t="s">
        <v>91</v>
      </c>
      <c r="E39" s="3" t="s">
        <v>19</v>
      </c>
      <c r="F39" s="8">
        <v>353</v>
      </c>
      <c r="G39" s="8">
        <v>535.81</v>
      </c>
      <c r="H39" s="5"/>
      <c r="I39" s="3">
        <f t="shared" si="5"/>
        <v>0</v>
      </c>
      <c r="J39" s="3">
        <f t="shared" si="6"/>
        <v>0</v>
      </c>
      <c r="K39" s="8">
        <f>F39*H39</f>
        <v>0</v>
      </c>
      <c r="L39" s="8">
        <f t="shared" si="0"/>
        <v>0</v>
      </c>
    </row>
    <row r="40" spans="1:12" ht="12.75">
      <c r="A40" s="3" t="s">
        <v>12</v>
      </c>
      <c r="B40" s="3" t="s">
        <v>92</v>
      </c>
      <c r="C40" s="4" t="s">
        <v>14</v>
      </c>
      <c r="D40" s="3" t="s">
        <v>93</v>
      </c>
      <c r="E40" s="3" t="s">
        <v>19</v>
      </c>
      <c r="F40" s="8">
        <v>353</v>
      </c>
      <c r="G40" s="8">
        <v>535.81</v>
      </c>
      <c r="H40" s="5"/>
      <c r="I40" s="3">
        <f t="shared" si="5"/>
        <v>0</v>
      </c>
      <c r="J40" s="3">
        <f t="shared" si="6"/>
        <v>0</v>
      </c>
      <c r="K40" s="8">
        <f>F40*H40</f>
        <v>0</v>
      </c>
      <c r="L40" s="8">
        <f t="shared" si="0"/>
        <v>0</v>
      </c>
    </row>
    <row r="41" spans="1:12" ht="12.75">
      <c r="A41" s="3" t="s">
        <v>12</v>
      </c>
      <c r="B41" s="3" t="s">
        <v>94</v>
      </c>
      <c r="C41" s="4" t="s">
        <v>14</v>
      </c>
      <c r="D41" s="3" t="s">
        <v>95</v>
      </c>
      <c r="E41" s="3" t="s">
        <v>19</v>
      </c>
      <c r="F41" s="8">
        <v>353</v>
      </c>
      <c r="G41" s="8">
        <v>535.81</v>
      </c>
      <c r="H41" s="5"/>
      <c r="I41" s="3">
        <f t="shared" si="5"/>
        <v>0</v>
      </c>
      <c r="J41" s="3">
        <f t="shared" si="6"/>
        <v>0</v>
      </c>
      <c r="K41" s="8">
        <f>F41*H41</f>
        <v>0</v>
      </c>
      <c r="L41" s="8">
        <f t="shared" si="0"/>
        <v>0</v>
      </c>
    </row>
    <row r="42" spans="1:12" ht="12.75">
      <c r="A42" s="3" t="s">
        <v>12</v>
      </c>
      <c r="B42" s="3" t="s">
        <v>96</v>
      </c>
      <c r="C42" s="4" t="s">
        <v>14</v>
      </c>
      <c r="D42" s="3" t="s">
        <v>97</v>
      </c>
      <c r="E42" s="3" t="s">
        <v>16</v>
      </c>
      <c r="F42" s="8">
        <v>253.19</v>
      </c>
      <c r="G42" s="8">
        <v>388.72</v>
      </c>
      <c r="H42" s="5"/>
      <c r="I42" s="3">
        <f t="shared" si="5"/>
        <v>0</v>
      </c>
      <c r="J42" s="3">
        <f t="shared" si="6"/>
        <v>0</v>
      </c>
      <c r="K42" s="8">
        <f>F42*H42</f>
        <v>0</v>
      </c>
      <c r="L42" s="8">
        <f t="shared" si="0"/>
        <v>0</v>
      </c>
    </row>
    <row r="43" spans="1:12" ht="12.75">
      <c r="A43" s="3" t="s">
        <v>12</v>
      </c>
      <c r="B43" s="3" t="s">
        <v>98</v>
      </c>
      <c r="C43" s="4" t="s">
        <v>14</v>
      </c>
      <c r="D43" s="3" t="s">
        <v>99</v>
      </c>
      <c r="E43" s="3" t="s">
        <v>16</v>
      </c>
      <c r="F43" s="8">
        <v>264.75</v>
      </c>
      <c r="G43" s="8">
        <v>399.23</v>
      </c>
      <c r="H43" s="5"/>
      <c r="I43" s="3">
        <f t="shared" si="5"/>
        <v>0</v>
      </c>
      <c r="J43" s="3">
        <f t="shared" si="6"/>
        <v>0</v>
      </c>
      <c r="K43" s="8">
        <f>F43*H43</f>
        <v>0</v>
      </c>
      <c r="L43" s="8">
        <f t="shared" si="0"/>
        <v>0</v>
      </c>
    </row>
    <row r="44" spans="1:12" ht="12.75">
      <c r="A44" s="3" t="s">
        <v>12</v>
      </c>
      <c r="B44" s="3" t="s">
        <v>100</v>
      </c>
      <c r="C44" s="4" t="s">
        <v>14</v>
      </c>
      <c r="D44" s="3" t="s">
        <v>101</v>
      </c>
      <c r="E44" s="3" t="s">
        <v>16</v>
      </c>
      <c r="F44" s="8">
        <v>264.75</v>
      </c>
      <c r="G44" s="8">
        <v>399.23</v>
      </c>
      <c r="H44" s="5"/>
      <c r="I44" s="3">
        <f t="shared" si="5"/>
        <v>0</v>
      </c>
      <c r="J44" s="3">
        <f t="shared" si="6"/>
        <v>0</v>
      </c>
      <c r="K44" s="8">
        <f>F44*H44</f>
        <v>0</v>
      </c>
      <c r="L44" s="8">
        <f t="shared" si="0"/>
        <v>0</v>
      </c>
    </row>
    <row r="45" spans="1:12" ht="12.75">
      <c r="A45" s="3" t="s">
        <v>12</v>
      </c>
      <c r="B45" s="3" t="s">
        <v>102</v>
      </c>
      <c r="C45" s="4" t="s">
        <v>14</v>
      </c>
      <c r="D45" s="3" t="s">
        <v>103</v>
      </c>
      <c r="E45" s="3" t="s">
        <v>19</v>
      </c>
      <c r="F45" s="8">
        <v>187.01</v>
      </c>
      <c r="G45" s="8">
        <v>283.66</v>
      </c>
      <c r="H45" s="5"/>
      <c r="I45" s="3">
        <f t="shared" si="5"/>
        <v>0</v>
      </c>
      <c r="J45" s="3">
        <f t="shared" si="6"/>
        <v>0</v>
      </c>
      <c r="K45" s="8">
        <f>F45*H45</f>
        <v>0</v>
      </c>
      <c r="L45" s="8">
        <f t="shared" si="0"/>
        <v>0</v>
      </c>
    </row>
    <row r="46" spans="1:12" ht="12.75">
      <c r="A46" s="3" t="s">
        <v>12</v>
      </c>
      <c r="B46" s="3" t="s">
        <v>104</v>
      </c>
      <c r="C46" s="4" t="s">
        <v>14</v>
      </c>
      <c r="D46" s="3" t="s">
        <v>105</v>
      </c>
      <c r="E46" s="3" t="s">
        <v>16</v>
      </c>
      <c r="F46" s="8">
        <v>253.19</v>
      </c>
      <c r="G46" s="8">
        <v>388.72</v>
      </c>
      <c r="H46" s="5"/>
      <c r="I46" s="3">
        <f t="shared" si="5"/>
        <v>0</v>
      </c>
      <c r="J46" s="3">
        <f t="shared" si="6"/>
        <v>0</v>
      </c>
      <c r="K46" s="8">
        <f>F46*H46</f>
        <v>0</v>
      </c>
      <c r="L46" s="8">
        <f t="shared" si="0"/>
        <v>0</v>
      </c>
    </row>
    <row r="47" spans="1:12" ht="12.75">
      <c r="A47" s="3" t="s">
        <v>12</v>
      </c>
      <c r="B47" s="3" t="s">
        <v>106</v>
      </c>
      <c r="C47" s="4" t="s">
        <v>14</v>
      </c>
      <c r="D47" s="3" t="s">
        <v>107</v>
      </c>
      <c r="E47" s="3" t="s">
        <v>16</v>
      </c>
      <c r="F47" s="8">
        <v>253.19</v>
      </c>
      <c r="G47" s="8">
        <v>388.72</v>
      </c>
      <c r="H47" s="5"/>
      <c r="I47" s="3">
        <f t="shared" si="5"/>
        <v>0</v>
      </c>
      <c r="J47" s="3">
        <f t="shared" si="6"/>
        <v>0</v>
      </c>
      <c r="K47" s="8">
        <f>F47*H47</f>
        <v>0</v>
      </c>
      <c r="L47" s="8">
        <f t="shared" si="0"/>
        <v>0</v>
      </c>
    </row>
    <row r="48" spans="1:12" ht="12.75">
      <c r="A48" s="3" t="s">
        <v>12</v>
      </c>
      <c r="B48" s="3" t="s">
        <v>108</v>
      </c>
      <c r="C48" s="4" t="s">
        <v>14</v>
      </c>
      <c r="D48" s="3" t="s">
        <v>109</v>
      </c>
      <c r="E48" s="3" t="s">
        <v>16</v>
      </c>
      <c r="F48" s="8">
        <v>253.19</v>
      </c>
      <c r="G48" s="8">
        <v>388.72</v>
      </c>
      <c r="H48" s="5"/>
      <c r="I48" s="3">
        <f t="shared" si="5"/>
        <v>0</v>
      </c>
      <c r="J48" s="3">
        <f t="shared" si="6"/>
        <v>0</v>
      </c>
      <c r="K48" s="8">
        <f>F48*H48</f>
        <v>0</v>
      </c>
      <c r="L48" s="8">
        <f t="shared" si="0"/>
        <v>0</v>
      </c>
    </row>
    <row r="49" spans="1:12" ht="12.75">
      <c r="A49" s="3" t="s">
        <v>12</v>
      </c>
      <c r="B49" s="3" t="s">
        <v>110</v>
      </c>
      <c r="C49" s="4" t="s">
        <v>14</v>
      </c>
      <c r="D49" s="3" t="s">
        <v>111</v>
      </c>
      <c r="E49" s="3" t="s">
        <v>19</v>
      </c>
      <c r="F49" s="8">
        <v>253.19</v>
      </c>
      <c r="G49" s="8">
        <v>388.72</v>
      </c>
      <c r="H49" s="5"/>
      <c r="I49" s="3">
        <f t="shared" si="5"/>
        <v>0</v>
      </c>
      <c r="J49" s="3">
        <f t="shared" si="6"/>
        <v>0</v>
      </c>
      <c r="K49" s="8">
        <f>F49*H49</f>
        <v>0</v>
      </c>
      <c r="L49" s="8">
        <f t="shared" si="0"/>
        <v>0</v>
      </c>
    </row>
    <row r="50" spans="1:12" ht="12.75">
      <c r="A50" s="3" t="s">
        <v>12</v>
      </c>
      <c r="B50" s="3" t="s">
        <v>112</v>
      </c>
      <c r="C50" s="4" t="s">
        <v>14</v>
      </c>
      <c r="D50" s="3" t="s">
        <v>113</v>
      </c>
      <c r="E50" s="3" t="s">
        <v>19</v>
      </c>
      <c r="F50" s="8">
        <v>253.19</v>
      </c>
      <c r="G50" s="8">
        <v>388.72</v>
      </c>
      <c r="H50" s="5"/>
      <c r="I50" s="3">
        <f t="shared" si="5"/>
        <v>0</v>
      </c>
      <c r="J50" s="3">
        <f t="shared" si="6"/>
        <v>0</v>
      </c>
      <c r="K50" s="8">
        <f>F50*H50</f>
        <v>0</v>
      </c>
      <c r="L50" s="8">
        <f t="shared" si="0"/>
        <v>0</v>
      </c>
    </row>
    <row r="51" spans="1:12" ht="12.75">
      <c r="A51" s="3" t="s">
        <v>12</v>
      </c>
      <c r="B51" s="3" t="s">
        <v>114</v>
      </c>
      <c r="C51" s="4" t="s">
        <v>14</v>
      </c>
      <c r="D51" s="3" t="s">
        <v>115</v>
      </c>
      <c r="E51" s="3" t="s">
        <v>19</v>
      </c>
      <c r="F51" s="8">
        <v>253.19</v>
      </c>
      <c r="G51" s="8">
        <v>388.72</v>
      </c>
      <c r="H51" s="5"/>
      <c r="I51" s="3">
        <f t="shared" si="5"/>
        <v>0</v>
      </c>
      <c r="J51" s="3">
        <f t="shared" si="6"/>
        <v>0</v>
      </c>
      <c r="K51" s="8">
        <f>F51*H51</f>
        <v>0</v>
      </c>
      <c r="L51" s="8">
        <f t="shared" si="0"/>
        <v>0</v>
      </c>
    </row>
    <row r="52" spans="1:12" ht="12.75">
      <c r="A52" s="3" t="s">
        <v>12</v>
      </c>
      <c r="B52" s="3" t="s">
        <v>116</v>
      </c>
      <c r="C52" s="4" t="s">
        <v>14</v>
      </c>
      <c r="D52" s="3" t="s">
        <v>117</v>
      </c>
      <c r="E52" s="3" t="s">
        <v>19</v>
      </c>
      <c r="F52" s="8">
        <v>253.19</v>
      </c>
      <c r="G52" s="8">
        <v>388.72</v>
      </c>
      <c r="H52" s="5"/>
      <c r="I52" s="3">
        <f t="shared" si="5"/>
        <v>0</v>
      </c>
      <c r="J52" s="3">
        <f t="shared" si="6"/>
        <v>0</v>
      </c>
      <c r="K52" s="8">
        <f>F52*H52</f>
        <v>0</v>
      </c>
      <c r="L52" s="8">
        <f t="shared" si="0"/>
        <v>0</v>
      </c>
    </row>
    <row r="53" spans="1:12" ht="12.75">
      <c r="A53" s="3" t="s">
        <v>12</v>
      </c>
      <c r="B53" s="3" t="s">
        <v>118</v>
      </c>
      <c r="C53" s="4" t="s">
        <v>14</v>
      </c>
      <c r="D53" s="3" t="s">
        <v>119</v>
      </c>
      <c r="E53" s="3" t="s">
        <v>19</v>
      </c>
      <c r="F53" s="8">
        <v>253.19</v>
      </c>
      <c r="G53" s="8">
        <v>388.72</v>
      </c>
      <c r="H53" s="5"/>
      <c r="I53" s="3">
        <f t="shared" si="5"/>
        <v>0</v>
      </c>
      <c r="J53" s="3">
        <f t="shared" si="6"/>
        <v>0</v>
      </c>
      <c r="K53" s="8">
        <f>F53*H53</f>
        <v>0</v>
      </c>
      <c r="L53" s="8">
        <f t="shared" si="0"/>
        <v>0</v>
      </c>
    </row>
    <row r="54" spans="1:12" ht="12.75">
      <c r="A54" s="3" t="s">
        <v>12</v>
      </c>
      <c r="B54" s="3" t="s">
        <v>120</v>
      </c>
      <c r="C54" s="4" t="s">
        <v>14</v>
      </c>
      <c r="D54" s="3" t="s">
        <v>121</v>
      </c>
      <c r="E54" s="3">
        <v>2</v>
      </c>
      <c r="F54" s="8">
        <v>551.57</v>
      </c>
      <c r="G54" s="8">
        <v>840.48</v>
      </c>
      <c r="H54" s="5"/>
      <c r="I54" s="3">
        <f t="shared" si="5"/>
        <v>0</v>
      </c>
      <c r="J54" s="3">
        <f t="shared" si="6"/>
        <v>0</v>
      </c>
      <c r="K54" s="8">
        <f>F54*H54</f>
        <v>0</v>
      </c>
      <c r="L54" s="8">
        <f t="shared" si="0"/>
        <v>0</v>
      </c>
    </row>
    <row r="55" spans="1:12" ht="12.75">
      <c r="A55" s="3" t="s">
        <v>12</v>
      </c>
      <c r="B55" s="3" t="s">
        <v>122</v>
      </c>
      <c r="C55" s="4" t="s">
        <v>14</v>
      </c>
      <c r="D55" s="3" t="s">
        <v>123</v>
      </c>
      <c r="E55" s="3" t="s">
        <v>19</v>
      </c>
      <c r="F55" s="8">
        <v>551.57</v>
      </c>
      <c r="G55" s="8">
        <v>840.48</v>
      </c>
      <c r="H55" s="5"/>
      <c r="I55" s="3">
        <f t="shared" si="5"/>
        <v>0</v>
      </c>
      <c r="J55" s="3">
        <f t="shared" si="6"/>
        <v>0</v>
      </c>
      <c r="K55" s="8">
        <f>F55*H55</f>
        <v>0</v>
      </c>
      <c r="L55" s="8">
        <f t="shared" si="0"/>
        <v>0</v>
      </c>
    </row>
    <row r="56" spans="1:12" ht="12.75">
      <c r="A56" s="3" t="s">
        <v>12</v>
      </c>
      <c r="B56" s="3" t="s">
        <v>124</v>
      </c>
      <c r="C56" s="4" t="s">
        <v>14</v>
      </c>
      <c r="D56" s="3" t="s">
        <v>125</v>
      </c>
      <c r="E56" s="3" t="s">
        <v>19</v>
      </c>
      <c r="F56" s="8">
        <v>739.62</v>
      </c>
      <c r="G56" s="8">
        <v>1124.14</v>
      </c>
      <c r="H56" s="5"/>
      <c r="I56" s="3">
        <f t="shared" si="5"/>
        <v>0</v>
      </c>
      <c r="J56" s="3">
        <f t="shared" si="6"/>
        <v>0</v>
      </c>
      <c r="K56" s="8">
        <f>F56*H56</f>
        <v>0</v>
      </c>
      <c r="L56" s="8">
        <f t="shared" si="0"/>
        <v>0</v>
      </c>
    </row>
    <row r="57" spans="1:12" ht="12.75">
      <c r="A57" s="3" t="s">
        <v>12</v>
      </c>
      <c r="B57" s="3" t="s">
        <v>126</v>
      </c>
      <c r="C57" s="4" t="s">
        <v>14</v>
      </c>
      <c r="D57" s="3" t="s">
        <v>127</v>
      </c>
      <c r="E57" s="3" t="s">
        <v>19</v>
      </c>
      <c r="F57" s="8">
        <v>739.62</v>
      </c>
      <c r="G57" s="8">
        <v>1124.14</v>
      </c>
      <c r="H57" s="5"/>
      <c r="I57" s="3">
        <f t="shared" si="5"/>
        <v>0</v>
      </c>
      <c r="J57" s="3">
        <f t="shared" si="6"/>
        <v>0</v>
      </c>
      <c r="K57" s="8">
        <f>F57*H57</f>
        <v>0</v>
      </c>
      <c r="L57" s="8">
        <f t="shared" si="0"/>
        <v>0</v>
      </c>
    </row>
    <row r="58" spans="1:12" ht="12.75">
      <c r="A58" s="3" t="s">
        <v>12</v>
      </c>
      <c r="B58" s="3" t="s">
        <v>128</v>
      </c>
      <c r="C58" s="4" t="s">
        <v>14</v>
      </c>
      <c r="D58" s="3" t="s">
        <v>129</v>
      </c>
      <c r="E58" s="3" t="s">
        <v>19</v>
      </c>
      <c r="F58" s="8">
        <v>739.62</v>
      </c>
      <c r="G58" s="8">
        <v>1124.14</v>
      </c>
      <c r="H58" s="5"/>
      <c r="I58" s="3">
        <f aca="true" t="shared" si="7" ref="I58:I85">0.01*H58</f>
        <v>0</v>
      </c>
      <c r="J58" s="3">
        <f aca="true" t="shared" si="8" ref="J58:J85">0.001*H58</f>
        <v>0</v>
      </c>
      <c r="K58" s="8">
        <f>F58*H58</f>
        <v>0</v>
      </c>
      <c r="L58" s="8">
        <f t="shared" si="0"/>
        <v>0</v>
      </c>
    </row>
    <row r="59" spans="1:12" ht="12.75">
      <c r="A59" s="3" t="s">
        <v>12</v>
      </c>
      <c r="B59" s="3" t="s">
        <v>130</v>
      </c>
      <c r="C59" s="4" t="s">
        <v>14</v>
      </c>
      <c r="D59" s="3" t="s">
        <v>131</v>
      </c>
      <c r="E59" s="3" t="s">
        <v>19</v>
      </c>
      <c r="F59" s="8">
        <v>883.55</v>
      </c>
      <c r="G59" s="8">
        <v>1344.77</v>
      </c>
      <c r="H59" s="5"/>
      <c r="I59" s="3">
        <f t="shared" si="7"/>
        <v>0</v>
      </c>
      <c r="J59" s="3">
        <f t="shared" si="8"/>
        <v>0</v>
      </c>
      <c r="K59" s="8">
        <f>F59*H59</f>
        <v>0</v>
      </c>
      <c r="L59" s="8">
        <f t="shared" si="0"/>
        <v>0</v>
      </c>
    </row>
    <row r="60" spans="1:12" ht="12.75">
      <c r="A60" s="3" t="s">
        <v>12</v>
      </c>
      <c r="B60" s="3" t="s">
        <v>132</v>
      </c>
      <c r="C60" s="4" t="s">
        <v>14</v>
      </c>
      <c r="D60" s="3" t="s">
        <v>133</v>
      </c>
      <c r="E60" s="3" t="s">
        <v>19</v>
      </c>
      <c r="F60" s="8">
        <v>883.55</v>
      </c>
      <c r="G60" s="8">
        <v>1344.77</v>
      </c>
      <c r="H60" s="5"/>
      <c r="I60" s="3">
        <f t="shared" si="7"/>
        <v>0</v>
      </c>
      <c r="J60" s="3">
        <f t="shared" si="8"/>
        <v>0</v>
      </c>
      <c r="K60" s="8">
        <f>F60*H60</f>
        <v>0</v>
      </c>
      <c r="L60" s="8">
        <f t="shared" si="0"/>
        <v>0</v>
      </c>
    </row>
    <row r="61" spans="1:12" ht="12.75">
      <c r="A61" s="3" t="s">
        <v>12</v>
      </c>
      <c r="B61" s="3" t="s">
        <v>134</v>
      </c>
      <c r="C61" s="4" t="s">
        <v>14</v>
      </c>
      <c r="D61" s="3" t="s">
        <v>135</v>
      </c>
      <c r="E61" s="3">
        <v>3</v>
      </c>
      <c r="F61" s="8">
        <v>883.55</v>
      </c>
      <c r="G61" s="8">
        <v>1344.77</v>
      </c>
      <c r="H61" s="5"/>
      <c r="I61" s="3">
        <f t="shared" si="7"/>
        <v>0</v>
      </c>
      <c r="J61" s="3">
        <f t="shared" si="8"/>
        <v>0</v>
      </c>
      <c r="K61" s="8">
        <f>F61*H61</f>
        <v>0</v>
      </c>
      <c r="L61" s="8">
        <f t="shared" si="0"/>
        <v>0</v>
      </c>
    </row>
    <row r="62" spans="1:12" ht="12.75">
      <c r="A62" s="3" t="s">
        <v>12</v>
      </c>
      <c r="B62" s="3" t="s">
        <v>136</v>
      </c>
      <c r="C62" s="4" t="s">
        <v>14</v>
      </c>
      <c r="D62" s="3" t="s">
        <v>137</v>
      </c>
      <c r="E62" s="3" t="s">
        <v>19</v>
      </c>
      <c r="F62" s="8">
        <v>883.55</v>
      </c>
      <c r="G62" s="8">
        <v>1344.77</v>
      </c>
      <c r="H62" s="5"/>
      <c r="I62" s="3">
        <f t="shared" si="7"/>
        <v>0</v>
      </c>
      <c r="J62" s="3">
        <f t="shared" si="8"/>
        <v>0</v>
      </c>
      <c r="K62" s="8">
        <f>F62*H62</f>
        <v>0</v>
      </c>
      <c r="L62" s="8">
        <f t="shared" si="0"/>
        <v>0</v>
      </c>
    </row>
    <row r="63" spans="1:12" ht="12.75">
      <c r="A63" s="3" t="s">
        <v>12</v>
      </c>
      <c r="B63" s="3" t="s">
        <v>138</v>
      </c>
      <c r="C63" s="4" t="s">
        <v>14</v>
      </c>
      <c r="D63" s="3" t="s">
        <v>139</v>
      </c>
      <c r="E63" s="3" t="s">
        <v>19</v>
      </c>
      <c r="F63" s="8">
        <v>441.25</v>
      </c>
      <c r="G63" s="8">
        <v>672.38</v>
      </c>
      <c r="H63" s="5"/>
      <c r="I63" s="3">
        <f t="shared" si="7"/>
        <v>0</v>
      </c>
      <c r="J63" s="3">
        <f t="shared" si="8"/>
        <v>0</v>
      </c>
      <c r="K63" s="8">
        <f>F63*H63</f>
        <v>0</v>
      </c>
      <c r="L63" s="8">
        <f t="shared" si="0"/>
        <v>0</v>
      </c>
    </row>
    <row r="64" spans="1:12" ht="12.75">
      <c r="A64" s="3" t="s">
        <v>12</v>
      </c>
      <c r="B64" s="3" t="s">
        <v>140</v>
      </c>
      <c r="C64" s="4" t="s">
        <v>14</v>
      </c>
      <c r="D64" s="3" t="s">
        <v>141</v>
      </c>
      <c r="E64" s="3" t="s">
        <v>19</v>
      </c>
      <c r="F64" s="8">
        <v>441.25</v>
      </c>
      <c r="G64" s="8">
        <v>672.38</v>
      </c>
      <c r="H64" s="5"/>
      <c r="I64" s="3">
        <f t="shared" si="7"/>
        <v>0</v>
      </c>
      <c r="J64" s="3">
        <f t="shared" si="8"/>
        <v>0</v>
      </c>
      <c r="K64" s="8">
        <f>F64*H64</f>
        <v>0</v>
      </c>
      <c r="L64" s="8">
        <f t="shared" si="0"/>
        <v>0</v>
      </c>
    </row>
    <row r="65" spans="1:12" ht="12.75">
      <c r="A65" s="3" t="s">
        <v>12</v>
      </c>
      <c r="B65" s="3" t="s">
        <v>142</v>
      </c>
      <c r="C65" s="4" t="s">
        <v>14</v>
      </c>
      <c r="D65" s="3" t="s">
        <v>143</v>
      </c>
      <c r="E65" s="3" t="s">
        <v>19</v>
      </c>
      <c r="F65" s="8">
        <v>441.25</v>
      </c>
      <c r="G65" s="8">
        <v>672.38</v>
      </c>
      <c r="H65" s="5"/>
      <c r="I65" s="3">
        <f t="shared" si="7"/>
        <v>0</v>
      </c>
      <c r="J65" s="3">
        <f t="shared" si="8"/>
        <v>0</v>
      </c>
      <c r="K65" s="8">
        <f>F65*H65</f>
        <v>0</v>
      </c>
      <c r="L65" s="8">
        <f t="shared" si="0"/>
        <v>0</v>
      </c>
    </row>
    <row r="66" spans="1:12" ht="12.75">
      <c r="A66" s="3" t="s">
        <v>12</v>
      </c>
      <c r="B66" s="3" t="s">
        <v>144</v>
      </c>
      <c r="C66" s="4" t="s">
        <v>14</v>
      </c>
      <c r="D66" s="3" t="s">
        <v>145</v>
      </c>
      <c r="E66" s="3" t="s">
        <v>19</v>
      </c>
      <c r="F66" s="8">
        <v>441.25</v>
      </c>
      <c r="G66" s="8">
        <v>672.38</v>
      </c>
      <c r="H66" s="5"/>
      <c r="I66" s="3">
        <f t="shared" si="7"/>
        <v>0</v>
      </c>
      <c r="J66" s="3">
        <f t="shared" si="8"/>
        <v>0</v>
      </c>
      <c r="K66" s="8">
        <f>F66*H66</f>
        <v>0</v>
      </c>
      <c r="L66" s="8">
        <f aca="true" t="shared" si="9" ref="L66:L129">G66*H66</f>
        <v>0</v>
      </c>
    </row>
    <row r="67" spans="1:12" ht="12.75">
      <c r="A67" s="3" t="s">
        <v>12</v>
      </c>
      <c r="B67" s="3" t="s">
        <v>146</v>
      </c>
      <c r="C67" s="4" t="s">
        <v>14</v>
      </c>
      <c r="D67" s="3" t="s">
        <v>147</v>
      </c>
      <c r="E67" s="3" t="s">
        <v>19</v>
      </c>
      <c r="F67" s="8">
        <v>429.7</v>
      </c>
      <c r="G67" s="8">
        <v>651.37</v>
      </c>
      <c r="H67" s="5"/>
      <c r="I67" s="3">
        <f t="shared" si="7"/>
        <v>0</v>
      </c>
      <c r="J67" s="3">
        <f t="shared" si="8"/>
        <v>0</v>
      </c>
      <c r="K67" s="8">
        <f>F67*H67</f>
        <v>0</v>
      </c>
      <c r="L67" s="8">
        <f t="shared" si="9"/>
        <v>0</v>
      </c>
    </row>
    <row r="68" spans="1:12" ht="12.75">
      <c r="A68" s="3" t="s">
        <v>12</v>
      </c>
      <c r="B68" s="3" t="s">
        <v>148</v>
      </c>
      <c r="C68" s="4" t="s">
        <v>14</v>
      </c>
      <c r="D68" s="3" t="s">
        <v>149</v>
      </c>
      <c r="E68" s="3" t="s">
        <v>19</v>
      </c>
      <c r="F68" s="8">
        <v>419.19</v>
      </c>
      <c r="G68" s="8">
        <v>640.87</v>
      </c>
      <c r="H68" s="5"/>
      <c r="I68" s="3">
        <f t="shared" si="7"/>
        <v>0</v>
      </c>
      <c r="J68" s="3">
        <f t="shared" si="8"/>
        <v>0</v>
      </c>
      <c r="K68" s="8">
        <f>F68*H68</f>
        <v>0</v>
      </c>
      <c r="L68" s="8">
        <f t="shared" si="9"/>
        <v>0</v>
      </c>
    </row>
    <row r="69" spans="1:12" ht="12.75">
      <c r="A69" s="3" t="s">
        <v>12</v>
      </c>
      <c r="B69" s="3" t="s">
        <v>150</v>
      </c>
      <c r="C69" s="4" t="s">
        <v>14</v>
      </c>
      <c r="D69" s="3" t="s">
        <v>151</v>
      </c>
      <c r="E69" s="3" t="s">
        <v>16</v>
      </c>
      <c r="F69" s="8">
        <v>429.7</v>
      </c>
      <c r="G69" s="8">
        <v>651.37</v>
      </c>
      <c r="H69" s="5"/>
      <c r="I69" s="3">
        <f t="shared" si="7"/>
        <v>0</v>
      </c>
      <c r="J69" s="3">
        <f t="shared" si="8"/>
        <v>0</v>
      </c>
      <c r="K69" s="8">
        <f>F69*H69</f>
        <v>0</v>
      </c>
      <c r="L69" s="8">
        <f t="shared" si="9"/>
        <v>0</v>
      </c>
    </row>
    <row r="70" spans="1:12" ht="12.75">
      <c r="A70" s="3" t="s">
        <v>12</v>
      </c>
      <c r="B70" s="3" t="s">
        <v>152</v>
      </c>
      <c r="C70" s="4" t="s">
        <v>14</v>
      </c>
      <c r="D70" s="3" t="s">
        <v>153</v>
      </c>
      <c r="E70" s="3" t="s">
        <v>19</v>
      </c>
      <c r="F70" s="8">
        <v>429.7</v>
      </c>
      <c r="G70" s="8">
        <v>651.37</v>
      </c>
      <c r="H70" s="5"/>
      <c r="I70" s="3">
        <f t="shared" si="7"/>
        <v>0</v>
      </c>
      <c r="J70" s="3">
        <f t="shared" si="8"/>
        <v>0</v>
      </c>
      <c r="K70" s="8">
        <f>F70*H70</f>
        <v>0</v>
      </c>
      <c r="L70" s="8">
        <f t="shared" si="9"/>
        <v>0</v>
      </c>
    </row>
    <row r="71" spans="1:12" ht="12.75">
      <c r="A71" s="3" t="s">
        <v>12</v>
      </c>
      <c r="B71" s="3" t="s">
        <v>154</v>
      </c>
      <c r="C71" s="4" t="s">
        <v>14</v>
      </c>
      <c r="D71" s="3" t="s">
        <v>155</v>
      </c>
      <c r="E71" s="3" t="s">
        <v>19</v>
      </c>
      <c r="F71" s="8">
        <v>429.7</v>
      </c>
      <c r="G71" s="8">
        <v>651.37</v>
      </c>
      <c r="H71" s="5"/>
      <c r="I71" s="3">
        <f t="shared" si="7"/>
        <v>0</v>
      </c>
      <c r="J71" s="3">
        <f t="shared" si="8"/>
        <v>0</v>
      </c>
      <c r="K71" s="8">
        <f>F71*H71</f>
        <v>0</v>
      </c>
      <c r="L71" s="8">
        <f t="shared" si="9"/>
        <v>0</v>
      </c>
    </row>
    <row r="72" spans="1:12" ht="12.75">
      <c r="A72" s="3" t="s">
        <v>12</v>
      </c>
      <c r="B72" s="3" t="s">
        <v>156</v>
      </c>
      <c r="C72" s="4" t="s">
        <v>14</v>
      </c>
      <c r="D72" s="3" t="s">
        <v>157</v>
      </c>
      <c r="E72" s="3" t="s">
        <v>19</v>
      </c>
      <c r="F72" s="8">
        <v>441.25</v>
      </c>
      <c r="G72" s="8">
        <v>672.38</v>
      </c>
      <c r="H72" s="5"/>
      <c r="I72" s="3">
        <f t="shared" si="7"/>
        <v>0</v>
      </c>
      <c r="J72" s="3">
        <f t="shared" si="8"/>
        <v>0</v>
      </c>
      <c r="K72" s="8">
        <f>F72*H72</f>
        <v>0</v>
      </c>
      <c r="L72" s="8">
        <f t="shared" si="9"/>
        <v>0</v>
      </c>
    </row>
    <row r="73" spans="1:12" ht="12.75">
      <c r="A73" s="3" t="s">
        <v>12</v>
      </c>
      <c r="B73" s="3" t="s">
        <v>158</v>
      </c>
      <c r="C73" s="4" t="s">
        <v>14</v>
      </c>
      <c r="D73" s="3" t="s">
        <v>159</v>
      </c>
      <c r="E73" s="3" t="s">
        <v>19</v>
      </c>
      <c r="F73" s="8">
        <v>441.25</v>
      </c>
      <c r="G73" s="8">
        <v>672.38</v>
      </c>
      <c r="H73" s="5"/>
      <c r="I73" s="3">
        <f t="shared" si="7"/>
        <v>0</v>
      </c>
      <c r="J73" s="3">
        <f t="shared" si="8"/>
        <v>0</v>
      </c>
      <c r="K73" s="8">
        <f>F73*H73</f>
        <v>0</v>
      </c>
      <c r="L73" s="8">
        <f t="shared" si="9"/>
        <v>0</v>
      </c>
    </row>
    <row r="74" spans="1:12" ht="12.75">
      <c r="A74" s="3" t="s">
        <v>12</v>
      </c>
      <c r="B74" s="3" t="s">
        <v>160</v>
      </c>
      <c r="C74" s="4" t="s">
        <v>14</v>
      </c>
      <c r="D74" s="3" t="s">
        <v>161</v>
      </c>
      <c r="E74" s="3">
        <v>7</v>
      </c>
      <c r="F74" s="8">
        <v>441.25</v>
      </c>
      <c r="G74" s="8">
        <v>672.38</v>
      </c>
      <c r="H74" s="5"/>
      <c r="I74" s="3">
        <f t="shared" si="7"/>
        <v>0</v>
      </c>
      <c r="J74" s="3">
        <f t="shared" si="8"/>
        <v>0</v>
      </c>
      <c r="K74" s="8">
        <f>F74*H74</f>
        <v>0</v>
      </c>
      <c r="L74" s="8">
        <f t="shared" si="9"/>
        <v>0</v>
      </c>
    </row>
    <row r="75" spans="1:12" ht="12.75">
      <c r="A75" s="3" t="s">
        <v>12</v>
      </c>
      <c r="B75" s="3" t="s">
        <v>162</v>
      </c>
      <c r="C75" s="4" t="s">
        <v>14</v>
      </c>
      <c r="D75" s="3" t="s">
        <v>163</v>
      </c>
      <c r="E75" s="3" t="s">
        <v>19</v>
      </c>
      <c r="F75" s="8">
        <v>397.13</v>
      </c>
      <c r="G75" s="8">
        <v>598.84</v>
      </c>
      <c r="H75" s="5"/>
      <c r="I75" s="3">
        <f t="shared" si="7"/>
        <v>0</v>
      </c>
      <c r="J75" s="3">
        <f t="shared" si="8"/>
        <v>0</v>
      </c>
      <c r="K75" s="8">
        <f>F75*H75</f>
        <v>0</v>
      </c>
      <c r="L75" s="8">
        <f t="shared" si="9"/>
        <v>0</v>
      </c>
    </row>
    <row r="76" spans="1:12" ht="12.75">
      <c r="A76" s="3" t="s">
        <v>12</v>
      </c>
      <c r="B76" s="3" t="s">
        <v>164</v>
      </c>
      <c r="C76" s="4" t="s">
        <v>14</v>
      </c>
      <c r="D76" s="3" t="s">
        <v>165</v>
      </c>
      <c r="E76" s="3" t="s">
        <v>19</v>
      </c>
      <c r="F76" s="8">
        <v>397.13</v>
      </c>
      <c r="G76" s="8">
        <v>598.84</v>
      </c>
      <c r="H76" s="5"/>
      <c r="I76" s="3">
        <f t="shared" si="7"/>
        <v>0</v>
      </c>
      <c r="J76" s="3">
        <f t="shared" si="8"/>
        <v>0</v>
      </c>
      <c r="K76" s="8">
        <f>F76*H76</f>
        <v>0</v>
      </c>
      <c r="L76" s="8">
        <f t="shared" si="9"/>
        <v>0</v>
      </c>
    </row>
    <row r="77" spans="1:12" ht="12.75">
      <c r="A77" s="3" t="s">
        <v>12</v>
      </c>
      <c r="B77" s="3" t="s">
        <v>166</v>
      </c>
      <c r="C77" s="4" t="s">
        <v>14</v>
      </c>
      <c r="D77" s="3" t="s">
        <v>167</v>
      </c>
      <c r="E77" s="3" t="s">
        <v>16</v>
      </c>
      <c r="F77" s="8">
        <v>397.13</v>
      </c>
      <c r="G77" s="8">
        <v>598.84</v>
      </c>
      <c r="H77" s="5"/>
      <c r="I77" s="3">
        <f t="shared" si="7"/>
        <v>0</v>
      </c>
      <c r="J77" s="3">
        <f t="shared" si="8"/>
        <v>0</v>
      </c>
      <c r="K77" s="8">
        <f>F77*H77</f>
        <v>0</v>
      </c>
      <c r="L77" s="8">
        <f t="shared" si="9"/>
        <v>0</v>
      </c>
    </row>
    <row r="78" spans="1:12" ht="12.75">
      <c r="A78" s="3" t="s">
        <v>12</v>
      </c>
      <c r="B78" s="3" t="s">
        <v>168</v>
      </c>
      <c r="C78" s="4" t="s">
        <v>14</v>
      </c>
      <c r="D78" s="3" t="s">
        <v>169</v>
      </c>
      <c r="E78" s="3" t="s">
        <v>16</v>
      </c>
      <c r="F78" s="8">
        <v>275.26</v>
      </c>
      <c r="G78" s="8">
        <v>420.24</v>
      </c>
      <c r="H78" s="5"/>
      <c r="I78" s="3">
        <f t="shared" si="7"/>
        <v>0</v>
      </c>
      <c r="J78" s="3">
        <f t="shared" si="8"/>
        <v>0</v>
      </c>
      <c r="K78" s="8">
        <f>F78*H78</f>
        <v>0</v>
      </c>
      <c r="L78" s="8">
        <f t="shared" si="9"/>
        <v>0</v>
      </c>
    </row>
    <row r="79" spans="1:12" ht="12.75">
      <c r="A79" s="3" t="s">
        <v>12</v>
      </c>
      <c r="B79" s="3" t="s">
        <v>170</v>
      </c>
      <c r="C79" s="4" t="s">
        <v>14</v>
      </c>
      <c r="D79" s="3" t="s">
        <v>171</v>
      </c>
      <c r="E79" s="3" t="s">
        <v>19</v>
      </c>
      <c r="F79" s="8">
        <v>275.26</v>
      </c>
      <c r="G79" s="8">
        <v>420.24</v>
      </c>
      <c r="H79" s="5"/>
      <c r="I79" s="3">
        <f t="shared" si="7"/>
        <v>0</v>
      </c>
      <c r="J79" s="3">
        <f t="shared" si="8"/>
        <v>0</v>
      </c>
      <c r="K79" s="8">
        <f>F79*H79</f>
        <v>0</v>
      </c>
      <c r="L79" s="8">
        <f t="shared" si="9"/>
        <v>0</v>
      </c>
    </row>
    <row r="80" spans="1:12" ht="12.75">
      <c r="A80" s="3" t="s">
        <v>12</v>
      </c>
      <c r="B80" s="3" t="s">
        <v>172</v>
      </c>
      <c r="C80" s="4" t="s">
        <v>14</v>
      </c>
      <c r="D80" s="3" t="s">
        <v>173</v>
      </c>
      <c r="E80" s="3" t="s">
        <v>19</v>
      </c>
      <c r="F80" s="8">
        <v>275.26</v>
      </c>
      <c r="G80" s="8">
        <v>420.24</v>
      </c>
      <c r="H80" s="5"/>
      <c r="I80" s="3">
        <f t="shared" si="7"/>
        <v>0</v>
      </c>
      <c r="J80" s="3">
        <f t="shared" si="8"/>
        <v>0</v>
      </c>
      <c r="K80" s="8">
        <f>F80*H80</f>
        <v>0</v>
      </c>
      <c r="L80" s="8">
        <f t="shared" si="9"/>
        <v>0</v>
      </c>
    </row>
    <row r="81" spans="1:12" ht="12.75">
      <c r="A81" s="3" t="s">
        <v>12</v>
      </c>
      <c r="B81" s="3" t="s">
        <v>174</v>
      </c>
      <c r="C81" s="4" t="s">
        <v>14</v>
      </c>
      <c r="D81" s="3" t="s">
        <v>175</v>
      </c>
      <c r="E81" s="3" t="s">
        <v>19</v>
      </c>
      <c r="F81" s="8">
        <v>275.26</v>
      </c>
      <c r="G81" s="8">
        <v>420.24</v>
      </c>
      <c r="H81" s="5"/>
      <c r="I81" s="3">
        <f t="shared" si="7"/>
        <v>0</v>
      </c>
      <c r="J81" s="3">
        <f t="shared" si="8"/>
        <v>0</v>
      </c>
      <c r="K81" s="8">
        <f>F81*H81</f>
        <v>0</v>
      </c>
      <c r="L81" s="8">
        <f t="shared" si="9"/>
        <v>0</v>
      </c>
    </row>
    <row r="82" spans="1:12" ht="12.75">
      <c r="A82" s="3" t="s">
        <v>12</v>
      </c>
      <c r="B82" s="3" t="s">
        <v>176</v>
      </c>
      <c r="C82" s="4" t="s">
        <v>14</v>
      </c>
      <c r="D82" s="3" t="s">
        <v>177</v>
      </c>
      <c r="E82" s="3" t="s">
        <v>19</v>
      </c>
      <c r="F82" s="8">
        <v>275.26</v>
      </c>
      <c r="G82" s="8">
        <v>420.24</v>
      </c>
      <c r="H82" s="5"/>
      <c r="I82" s="3">
        <f t="shared" si="7"/>
        <v>0</v>
      </c>
      <c r="J82" s="3">
        <f t="shared" si="8"/>
        <v>0</v>
      </c>
      <c r="K82" s="8">
        <f>F82*H82</f>
        <v>0</v>
      </c>
      <c r="L82" s="8">
        <f t="shared" si="9"/>
        <v>0</v>
      </c>
    </row>
    <row r="83" spans="1:12" ht="12.75">
      <c r="A83" s="3" t="s">
        <v>12</v>
      </c>
      <c r="B83" s="3" t="s">
        <v>178</v>
      </c>
      <c r="C83" s="4" t="s">
        <v>14</v>
      </c>
      <c r="D83" s="3" t="s">
        <v>179</v>
      </c>
      <c r="E83" s="3">
        <v>10</v>
      </c>
      <c r="F83" s="8">
        <v>773.24</v>
      </c>
      <c r="G83" s="8">
        <v>1176.67</v>
      </c>
      <c r="H83" s="5"/>
      <c r="I83" s="3">
        <f t="shared" si="7"/>
        <v>0</v>
      </c>
      <c r="J83" s="3">
        <f t="shared" si="8"/>
        <v>0</v>
      </c>
      <c r="K83" s="8">
        <f>F83*H83</f>
        <v>0</v>
      </c>
      <c r="L83" s="8">
        <f t="shared" si="9"/>
        <v>0</v>
      </c>
    </row>
    <row r="84" spans="1:12" ht="12.75">
      <c r="A84" s="3" t="s">
        <v>12</v>
      </c>
      <c r="B84" s="3" t="s">
        <v>180</v>
      </c>
      <c r="C84" s="4" t="s">
        <v>14</v>
      </c>
      <c r="D84" s="3" t="s">
        <v>181</v>
      </c>
      <c r="E84" s="3" t="s">
        <v>19</v>
      </c>
      <c r="F84" s="8">
        <v>825</v>
      </c>
      <c r="G84" s="8">
        <v>1237.49</v>
      </c>
      <c r="H84" s="5"/>
      <c r="I84" s="3">
        <f t="shared" si="7"/>
        <v>0</v>
      </c>
      <c r="J84" s="3">
        <f t="shared" si="8"/>
        <v>0</v>
      </c>
      <c r="K84" s="8">
        <f>F84*H84</f>
        <v>0</v>
      </c>
      <c r="L84" s="8">
        <f t="shared" si="9"/>
        <v>0</v>
      </c>
    </row>
    <row r="85" spans="1:12" ht="12.75">
      <c r="A85" s="3" t="s">
        <v>12</v>
      </c>
      <c r="B85" s="3" t="s">
        <v>182</v>
      </c>
      <c r="C85" s="4" t="s">
        <v>14</v>
      </c>
      <c r="D85" s="3" t="s">
        <v>183</v>
      </c>
      <c r="E85" s="3">
        <v>4</v>
      </c>
      <c r="F85" s="8">
        <v>773.24</v>
      </c>
      <c r="G85" s="8">
        <v>1176.67</v>
      </c>
      <c r="H85" s="5"/>
      <c r="I85" s="3">
        <f t="shared" si="7"/>
        <v>0</v>
      </c>
      <c r="J85" s="3">
        <f t="shared" si="8"/>
        <v>0</v>
      </c>
      <c r="K85" s="8">
        <f>F85*H85</f>
        <v>0</v>
      </c>
      <c r="L85" s="8">
        <f t="shared" si="9"/>
        <v>0</v>
      </c>
    </row>
    <row r="86" spans="1:12" ht="12.75">
      <c r="A86" s="3" t="s">
        <v>12</v>
      </c>
      <c r="B86" s="3" t="s">
        <v>184</v>
      </c>
      <c r="C86" s="4" t="s">
        <v>14</v>
      </c>
      <c r="D86" s="3" t="s">
        <v>185</v>
      </c>
      <c r="E86" s="3" t="s">
        <v>16</v>
      </c>
      <c r="F86" s="8">
        <v>551.57</v>
      </c>
      <c r="G86" s="8">
        <v>840.48</v>
      </c>
      <c r="H86" s="5"/>
      <c r="I86" s="3">
        <f>0.18*H86</f>
        <v>0</v>
      </c>
      <c r="J86" s="3">
        <f>0.002*H86</f>
        <v>0</v>
      </c>
      <c r="K86" s="8">
        <f>F86*H86</f>
        <v>0</v>
      </c>
      <c r="L86" s="8">
        <f t="shared" si="9"/>
        <v>0</v>
      </c>
    </row>
    <row r="87" spans="1:12" ht="12.75">
      <c r="A87" s="3" t="s">
        <v>12</v>
      </c>
      <c r="B87" s="3" t="s">
        <v>186</v>
      </c>
      <c r="C87" s="4" t="s">
        <v>14</v>
      </c>
      <c r="D87" s="3" t="s">
        <v>187</v>
      </c>
      <c r="E87" s="3" t="s">
        <v>16</v>
      </c>
      <c r="F87" s="8">
        <v>639.82</v>
      </c>
      <c r="G87" s="8">
        <v>977.06</v>
      </c>
      <c r="H87" s="5"/>
      <c r="I87" s="3">
        <f>0.18*H87</f>
        <v>0</v>
      </c>
      <c r="J87" s="3">
        <f>0.0032*H87</f>
        <v>0</v>
      </c>
      <c r="K87" s="8">
        <f>F87*H87</f>
        <v>0</v>
      </c>
      <c r="L87" s="8">
        <f t="shared" si="9"/>
        <v>0</v>
      </c>
    </row>
    <row r="88" spans="1:12" ht="12.75">
      <c r="A88" s="3" t="s">
        <v>12</v>
      </c>
      <c r="B88" s="3" t="s">
        <v>188</v>
      </c>
      <c r="C88" s="4" t="s">
        <v>14</v>
      </c>
      <c r="D88" s="3" t="s">
        <v>189</v>
      </c>
      <c r="E88" s="3" t="s">
        <v>19</v>
      </c>
      <c r="F88" s="8">
        <v>330.94</v>
      </c>
      <c r="G88" s="8">
        <v>504.29</v>
      </c>
      <c r="H88" s="5"/>
      <c r="I88" s="3">
        <f>0.15*H88</f>
        <v>0</v>
      </c>
      <c r="J88" s="3">
        <f>0.002*H88</f>
        <v>0</v>
      </c>
      <c r="K88" s="8">
        <f>F88*H88</f>
        <v>0</v>
      </c>
      <c r="L88" s="8">
        <f t="shared" si="9"/>
        <v>0</v>
      </c>
    </row>
    <row r="89" spans="1:12" ht="12.75">
      <c r="A89" s="3" t="s">
        <v>12</v>
      </c>
      <c r="B89" s="3" t="s">
        <v>190</v>
      </c>
      <c r="C89" s="4" t="s">
        <v>14</v>
      </c>
      <c r="D89" s="3" t="s">
        <v>191</v>
      </c>
      <c r="E89" s="3" t="s">
        <v>16</v>
      </c>
      <c r="F89" s="8">
        <v>364.56</v>
      </c>
      <c r="G89" s="8">
        <v>556.82</v>
      </c>
      <c r="H89" s="5"/>
      <c r="I89" s="3">
        <f>0.17*H89</f>
        <v>0</v>
      </c>
      <c r="J89" s="3">
        <f>0.002*H89</f>
        <v>0</v>
      </c>
      <c r="K89" s="8">
        <f>F89*H89</f>
        <v>0</v>
      </c>
      <c r="L89" s="8">
        <f t="shared" si="9"/>
        <v>0</v>
      </c>
    </row>
    <row r="90" spans="1:12" ht="12.75">
      <c r="A90" s="3" t="s">
        <v>12</v>
      </c>
      <c r="B90" s="3" t="s">
        <v>192</v>
      </c>
      <c r="C90" s="4" t="s">
        <v>14</v>
      </c>
      <c r="D90" s="3" t="s">
        <v>193</v>
      </c>
      <c r="E90" s="3" t="s">
        <v>19</v>
      </c>
      <c r="F90" s="8">
        <v>441.25</v>
      </c>
      <c r="G90" s="8">
        <v>672.38</v>
      </c>
      <c r="H90" s="5"/>
      <c r="I90" s="3">
        <f>0.18*H90</f>
        <v>0</v>
      </c>
      <c r="J90" s="3">
        <f>0.002*H90</f>
        <v>0</v>
      </c>
      <c r="K90" s="8">
        <f>F90*H90</f>
        <v>0</v>
      </c>
      <c r="L90" s="8">
        <f t="shared" si="9"/>
        <v>0</v>
      </c>
    </row>
    <row r="91" spans="1:12" ht="12.75">
      <c r="A91" s="3" t="s">
        <v>12</v>
      </c>
      <c r="B91" s="3" t="s">
        <v>194</v>
      </c>
      <c r="C91" s="4" t="s">
        <v>14</v>
      </c>
      <c r="D91" s="3" t="s">
        <v>195</v>
      </c>
      <c r="E91" s="3" t="s">
        <v>16</v>
      </c>
      <c r="F91" s="8">
        <v>381.37</v>
      </c>
      <c r="G91" s="8">
        <v>577.83</v>
      </c>
      <c r="H91" s="5"/>
      <c r="I91" s="3">
        <f>0.18*H91</f>
        <v>0</v>
      </c>
      <c r="J91" s="3">
        <f>0.0032*H91</f>
        <v>0</v>
      </c>
      <c r="K91" s="8">
        <f>F91*H91</f>
        <v>0</v>
      </c>
      <c r="L91" s="8">
        <f t="shared" si="9"/>
        <v>0</v>
      </c>
    </row>
    <row r="92" spans="1:12" ht="12.75">
      <c r="A92" s="3" t="s">
        <v>12</v>
      </c>
      <c r="B92" s="3" t="s">
        <v>196</v>
      </c>
      <c r="C92" s="4" t="s">
        <v>14</v>
      </c>
      <c r="D92" s="3" t="s">
        <v>197</v>
      </c>
      <c r="E92" s="3" t="s">
        <v>19</v>
      </c>
      <c r="F92" s="8">
        <v>828.92</v>
      </c>
      <c r="G92" s="8">
        <v>1260.72</v>
      </c>
      <c r="H92" s="5"/>
      <c r="I92" s="3">
        <f>0.18*H92</f>
        <v>0</v>
      </c>
      <c r="J92" s="3">
        <f>0.002*H92</f>
        <v>0</v>
      </c>
      <c r="K92" s="8">
        <f>F92*H92</f>
        <v>0</v>
      </c>
      <c r="L92" s="8">
        <f t="shared" si="9"/>
        <v>0</v>
      </c>
    </row>
    <row r="93" spans="1:12" ht="12.75">
      <c r="A93" s="3" t="s">
        <v>12</v>
      </c>
      <c r="B93" s="3" t="s">
        <v>198</v>
      </c>
      <c r="C93" s="4" t="s">
        <v>14</v>
      </c>
      <c r="D93" s="3" t="s">
        <v>199</v>
      </c>
      <c r="E93" s="3">
        <v>2</v>
      </c>
      <c r="F93" s="8">
        <v>408.68</v>
      </c>
      <c r="G93" s="8">
        <v>619.85</v>
      </c>
      <c r="H93" s="5"/>
      <c r="I93" s="3">
        <f>0*H93</f>
        <v>0</v>
      </c>
      <c r="J93" s="3">
        <f>0*H93</f>
        <v>0</v>
      </c>
      <c r="K93" s="8">
        <f>F93*H93</f>
        <v>0</v>
      </c>
      <c r="L93" s="8">
        <f t="shared" si="9"/>
        <v>0</v>
      </c>
    </row>
    <row r="94" spans="1:12" ht="12.75">
      <c r="A94" s="3" t="s">
        <v>12</v>
      </c>
      <c r="B94" s="3" t="s">
        <v>200</v>
      </c>
      <c r="C94" s="4" t="s">
        <v>14</v>
      </c>
      <c r="D94" s="3" t="s">
        <v>201</v>
      </c>
      <c r="E94" s="3">
        <v>5</v>
      </c>
      <c r="F94" s="8">
        <v>1084.22</v>
      </c>
      <c r="G94" s="8">
        <v>1649.44</v>
      </c>
      <c r="H94" s="5"/>
      <c r="I94" s="3">
        <f>0.45*H94</f>
        <v>0</v>
      </c>
      <c r="J94" s="3">
        <f>0.002*H94</f>
        <v>0</v>
      </c>
      <c r="K94" s="8">
        <f>F94*H94</f>
        <v>0</v>
      </c>
      <c r="L94" s="8">
        <f t="shared" si="9"/>
        <v>0</v>
      </c>
    </row>
    <row r="95" spans="1:12" ht="12.75">
      <c r="A95" s="3" t="s">
        <v>12</v>
      </c>
      <c r="B95" s="3" t="s">
        <v>202</v>
      </c>
      <c r="C95" s="4" t="s">
        <v>14</v>
      </c>
      <c r="D95" s="3" t="s">
        <v>203</v>
      </c>
      <c r="E95" s="3" t="s">
        <v>19</v>
      </c>
      <c r="F95" s="8">
        <v>3316.74</v>
      </c>
      <c r="G95" s="8">
        <v>5042.88</v>
      </c>
      <c r="H95" s="5"/>
      <c r="I95" s="3">
        <f>2*H95</f>
        <v>0</v>
      </c>
      <c r="J95" s="3">
        <f>0.015504*H95</f>
        <v>0</v>
      </c>
      <c r="K95" s="8">
        <f>F95*H95</f>
        <v>0</v>
      </c>
      <c r="L95" s="8">
        <f t="shared" si="9"/>
        <v>0</v>
      </c>
    </row>
    <row r="96" spans="1:12" ht="12.75">
      <c r="A96" s="3" t="s">
        <v>12</v>
      </c>
      <c r="B96" s="3" t="s">
        <v>204</v>
      </c>
      <c r="C96" s="4" t="s">
        <v>14</v>
      </c>
      <c r="D96" s="3" t="s">
        <v>205</v>
      </c>
      <c r="E96" s="3" t="s">
        <v>19</v>
      </c>
      <c r="F96" s="8">
        <v>629.31</v>
      </c>
      <c r="G96" s="8">
        <v>956.05</v>
      </c>
      <c r="H96" s="5"/>
      <c r="I96" s="3">
        <f aca="true" t="shared" si="10" ref="I96:I107">0.2*H96</f>
        <v>0</v>
      </c>
      <c r="J96" s="3">
        <f aca="true" t="shared" si="11" ref="J96:J107">0.001*H96</f>
        <v>0</v>
      </c>
      <c r="K96" s="8">
        <f>F96*H96</f>
        <v>0</v>
      </c>
      <c r="L96" s="8">
        <f t="shared" si="9"/>
        <v>0</v>
      </c>
    </row>
    <row r="97" spans="1:12" ht="12.75">
      <c r="A97" s="3" t="s">
        <v>12</v>
      </c>
      <c r="B97" s="3" t="s">
        <v>206</v>
      </c>
      <c r="C97" s="4" t="s">
        <v>14</v>
      </c>
      <c r="D97" s="3" t="s">
        <v>207</v>
      </c>
      <c r="E97" s="3" t="s">
        <v>19</v>
      </c>
      <c r="F97" s="8">
        <v>761.69</v>
      </c>
      <c r="G97" s="8">
        <v>1155.66</v>
      </c>
      <c r="H97" s="5"/>
      <c r="I97" s="3">
        <f t="shared" si="10"/>
        <v>0</v>
      </c>
      <c r="J97" s="3">
        <f t="shared" si="11"/>
        <v>0</v>
      </c>
      <c r="K97" s="8">
        <f>F97*H97</f>
        <v>0</v>
      </c>
      <c r="L97" s="8">
        <f t="shared" si="9"/>
        <v>0</v>
      </c>
    </row>
    <row r="98" spans="1:12" ht="12.75">
      <c r="A98" s="3" t="s">
        <v>12</v>
      </c>
      <c r="B98" s="3" t="s">
        <v>208</v>
      </c>
      <c r="C98" s="4" t="s">
        <v>14</v>
      </c>
      <c r="D98" s="3" t="s">
        <v>209</v>
      </c>
      <c r="E98" s="3" t="s">
        <v>19</v>
      </c>
      <c r="F98" s="8">
        <v>1060.06</v>
      </c>
      <c r="G98" s="8">
        <v>1607.42</v>
      </c>
      <c r="H98" s="5"/>
      <c r="I98" s="3">
        <f t="shared" si="10"/>
        <v>0</v>
      </c>
      <c r="J98" s="3">
        <f t="shared" si="11"/>
        <v>0</v>
      </c>
      <c r="K98" s="8">
        <f>F98*H98</f>
        <v>0</v>
      </c>
      <c r="L98" s="8">
        <f t="shared" si="9"/>
        <v>0</v>
      </c>
    </row>
    <row r="99" spans="1:12" ht="12.75">
      <c r="A99" s="3" t="s">
        <v>12</v>
      </c>
      <c r="B99" s="3" t="s">
        <v>210</v>
      </c>
      <c r="C99" s="4" t="s">
        <v>14</v>
      </c>
      <c r="D99" s="3" t="s">
        <v>211</v>
      </c>
      <c r="E99" s="3" t="s">
        <v>19</v>
      </c>
      <c r="F99" s="8">
        <v>1275.43</v>
      </c>
      <c r="G99" s="8">
        <v>1933.1</v>
      </c>
      <c r="H99" s="5"/>
      <c r="I99" s="3">
        <f t="shared" si="10"/>
        <v>0</v>
      </c>
      <c r="J99" s="3">
        <f t="shared" si="11"/>
        <v>0</v>
      </c>
      <c r="K99" s="8">
        <f>F99*H99</f>
        <v>0</v>
      </c>
      <c r="L99" s="8">
        <f t="shared" si="9"/>
        <v>0</v>
      </c>
    </row>
    <row r="100" spans="1:12" ht="12.75">
      <c r="A100" s="3" t="s">
        <v>12</v>
      </c>
      <c r="B100" s="3" t="s">
        <v>212</v>
      </c>
      <c r="C100" s="4" t="s">
        <v>14</v>
      </c>
      <c r="D100" s="3" t="s">
        <v>213</v>
      </c>
      <c r="E100" s="3" t="s">
        <v>19</v>
      </c>
      <c r="F100" s="8">
        <v>143.93</v>
      </c>
      <c r="G100" s="8">
        <v>220.63</v>
      </c>
      <c r="H100" s="5"/>
      <c r="I100" s="3">
        <f t="shared" si="10"/>
        <v>0</v>
      </c>
      <c r="J100" s="3">
        <f t="shared" si="11"/>
        <v>0</v>
      </c>
      <c r="K100" s="8">
        <f>F100*H100</f>
        <v>0</v>
      </c>
      <c r="L100" s="8">
        <f t="shared" si="9"/>
        <v>0</v>
      </c>
    </row>
    <row r="101" spans="1:12" ht="12.75">
      <c r="A101" s="3" t="s">
        <v>12</v>
      </c>
      <c r="B101" s="3" t="s">
        <v>214</v>
      </c>
      <c r="C101" s="4" t="s">
        <v>14</v>
      </c>
      <c r="D101" s="3" t="s">
        <v>215</v>
      </c>
      <c r="E101" s="3" t="s">
        <v>19</v>
      </c>
      <c r="F101" s="8">
        <v>143.93</v>
      </c>
      <c r="G101" s="8">
        <v>220.63</v>
      </c>
      <c r="H101" s="5"/>
      <c r="I101" s="3">
        <f t="shared" si="10"/>
        <v>0</v>
      </c>
      <c r="J101" s="3">
        <f t="shared" si="11"/>
        <v>0</v>
      </c>
      <c r="K101" s="8">
        <f>F101*H101</f>
        <v>0</v>
      </c>
      <c r="L101" s="8">
        <f t="shared" si="9"/>
        <v>0</v>
      </c>
    </row>
    <row r="102" spans="1:12" ht="12.75">
      <c r="A102" s="3" t="s">
        <v>12</v>
      </c>
      <c r="B102" s="3" t="s">
        <v>216</v>
      </c>
      <c r="C102" s="4" t="s">
        <v>14</v>
      </c>
      <c r="D102" s="3" t="s">
        <v>217</v>
      </c>
      <c r="E102" s="3" t="s">
        <v>19</v>
      </c>
      <c r="F102" s="8">
        <v>175.45</v>
      </c>
      <c r="G102" s="8">
        <v>262.65</v>
      </c>
      <c r="H102" s="5"/>
      <c r="I102" s="3">
        <f t="shared" si="10"/>
        <v>0</v>
      </c>
      <c r="J102" s="3">
        <f t="shared" si="11"/>
        <v>0</v>
      </c>
      <c r="K102" s="8">
        <f>F102*H102</f>
        <v>0</v>
      </c>
      <c r="L102" s="8">
        <f t="shared" si="9"/>
        <v>0</v>
      </c>
    </row>
    <row r="103" spans="1:12" ht="12.75">
      <c r="A103" s="3" t="s">
        <v>12</v>
      </c>
      <c r="B103" s="3" t="s">
        <v>218</v>
      </c>
      <c r="C103" s="4" t="s">
        <v>14</v>
      </c>
      <c r="D103" s="3" t="s">
        <v>219</v>
      </c>
      <c r="E103" s="3" t="s">
        <v>19</v>
      </c>
      <c r="F103" s="8">
        <v>330.94</v>
      </c>
      <c r="G103" s="8">
        <v>504.29</v>
      </c>
      <c r="H103" s="5"/>
      <c r="I103" s="3">
        <f t="shared" si="10"/>
        <v>0</v>
      </c>
      <c r="J103" s="3">
        <f t="shared" si="11"/>
        <v>0</v>
      </c>
      <c r="K103" s="8">
        <f>F103*H103</f>
        <v>0</v>
      </c>
      <c r="L103" s="8">
        <f t="shared" si="9"/>
        <v>0</v>
      </c>
    </row>
    <row r="104" spans="1:12" ht="12.75">
      <c r="A104" s="3" t="s">
        <v>12</v>
      </c>
      <c r="B104" s="3" t="s">
        <v>220</v>
      </c>
      <c r="C104" s="4" t="s">
        <v>14</v>
      </c>
      <c r="D104" s="3" t="s">
        <v>221</v>
      </c>
      <c r="E104" s="3" t="s">
        <v>19</v>
      </c>
      <c r="F104" s="8">
        <v>485.38</v>
      </c>
      <c r="G104" s="8">
        <v>735.42</v>
      </c>
      <c r="H104" s="5"/>
      <c r="I104" s="3">
        <f t="shared" si="10"/>
        <v>0</v>
      </c>
      <c r="J104" s="3">
        <f t="shared" si="11"/>
        <v>0</v>
      </c>
      <c r="K104" s="8">
        <f>F104*H104</f>
        <v>0</v>
      </c>
      <c r="L104" s="8">
        <f t="shared" si="9"/>
        <v>0</v>
      </c>
    </row>
    <row r="105" spans="1:12" ht="12.75">
      <c r="A105" s="3" t="s">
        <v>12</v>
      </c>
      <c r="B105" s="3" t="s">
        <v>222</v>
      </c>
      <c r="C105" s="4" t="s">
        <v>14</v>
      </c>
      <c r="D105" s="3" t="s">
        <v>223</v>
      </c>
      <c r="E105" s="3">
        <v>5</v>
      </c>
      <c r="F105" s="8">
        <v>1303.79</v>
      </c>
      <c r="G105" s="8">
        <v>1985.63</v>
      </c>
      <c r="H105" s="5"/>
      <c r="I105" s="3">
        <f t="shared" si="10"/>
        <v>0</v>
      </c>
      <c r="J105" s="3">
        <f t="shared" si="11"/>
        <v>0</v>
      </c>
      <c r="K105" s="8">
        <f>F105*H105</f>
        <v>0</v>
      </c>
      <c r="L105" s="8">
        <f t="shared" si="9"/>
        <v>0</v>
      </c>
    </row>
    <row r="106" spans="1:12" ht="12.75">
      <c r="A106" s="3" t="s">
        <v>12</v>
      </c>
      <c r="B106" s="3" t="s">
        <v>224</v>
      </c>
      <c r="C106" s="4" t="s">
        <v>14</v>
      </c>
      <c r="D106" s="3" t="s">
        <v>225</v>
      </c>
      <c r="E106" s="3" t="s">
        <v>19</v>
      </c>
      <c r="F106" s="8">
        <v>1878.47</v>
      </c>
      <c r="G106" s="8">
        <v>2857.63</v>
      </c>
      <c r="H106" s="5"/>
      <c r="I106" s="3">
        <f t="shared" si="10"/>
        <v>0</v>
      </c>
      <c r="J106" s="3">
        <f t="shared" si="11"/>
        <v>0</v>
      </c>
      <c r="K106" s="8">
        <f>F106*H106</f>
        <v>0</v>
      </c>
      <c r="L106" s="8">
        <f t="shared" si="9"/>
        <v>0</v>
      </c>
    </row>
    <row r="107" spans="1:12" ht="12.75">
      <c r="A107" s="3" t="s">
        <v>12</v>
      </c>
      <c r="B107" s="3" t="s">
        <v>226</v>
      </c>
      <c r="C107" s="4" t="s">
        <v>14</v>
      </c>
      <c r="D107" s="3" t="s">
        <v>227</v>
      </c>
      <c r="E107" s="3">
        <v>2</v>
      </c>
      <c r="F107" s="8">
        <v>2210.46</v>
      </c>
      <c r="G107" s="8">
        <v>3361.92</v>
      </c>
      <c r="H107" s="5"/>
      <c r="I107" s="3">
        <f t="shared" si="10"/>
        <v>0</v>
      </c>
      <c r="J107" s="3">
        <f t="shared" si="11"/>
        <v>0</v>
      </c>
      <c r="K107" s="8">
        <f>F107*H107</f>
        <v>0</v>
      </c>
      <c r="L107" s="8">
        <f t="shared" si="9"/>
        <v>0</v>
      </c>
    </row>
    <row r="108" spans="1:12" ht="12.75">
      <c r="A108" s="3" t="s">
        <v>12</v>
      </c>
      <c r="B108" s="3" t="s">
        <v>228</v>
      </c>
      <c r="C108" s="4" t="s">
        <v>14</v>
      </c>
      <c r="D108" s="3" t="s">
        <v>229</v>
      </c>
      <c r="E108" s="3" t="s">
        <v>19</v>
      </c>
      <c r="F108" s="8">
        <v>315.18</v>
      </c>
      <c r="G108" s="8">
        <v>504.29</v>
      </c>
      <c r="H108" s="5"/>
      <c r="I108" s="3">
        <f>0*H108</f>
        <v>0</v>
      </c>
      <c r="J108" s="3">
        <f>0*H108</f>
        <v>0</v>
      </c>
      <c r="K108" s="8">
        <f>F108*H108</f>
        <v>0</v>
      </c>
      <c r="L108" s="8">
        <f t="shared" si="9"/>
        <v>0</v>
      </c>
    </row>
    <row r="109" spans="1:12" ht="12.75">
      <c r="A109" s="3" t="s">
        <v>12</v>
      </c>
      <c r="B109" s="3" t="s">
        <v>230</v>
      </c>
      <c r="C109" s="4" t="s">
        <v>14</v>
      </c>
      <c r="D109" s="3" t="s">
        <v>231</v>
      </c>
      <c r="E109" s="3">
        <v>8</v>
      </c>
      <c r="F109" s="8">
        <v>441.25</v>
      </c>
      <c r="G109" s="8">
        <v>672.38</v>
      </c>
      <c r="H109" s="5"/>
      <c r="I109" s="3">
        <f>0.001*H109</f>
        <v>0</v>
      </c>
      <c r="J109" s="3">
        <f>0.001*H109</f>
        <v>0</v>
      </c>
      <c r="K109" s="8">
        <f>F109*H109</f>
        <v>0</v>
      </c>
      <c r="L109" s="8">
        <f t="shared" si="9"/>
        <v>0</v>
      </c>
    </row>
    <row r="110" spans="1:12" ht="12.75">
      <c r="A110" s="3" t="s">
        <v>12</v>
      </c>
      <c r="B110" s="3" t="s">
        <v>232</v>
      </c>
      <c r="C110" s="4" t="s">
        <v>14</v>
      </c>
      <c r="D110" s="3" t="s">
        <v>233</v>
      </c>
      <c r="E110" s="3" t="s">
        <v>16</v>
      </c>
      <c r="F110" s="8">
        <v>109.26</v>
      </c>
      <c r="G110" s="8">
        <v>168.1</v>
      </c>
      <c r="H110" s="5"/>
      <c r="I110" s="3">
        <f>0.08*H110</f>
        <v>0</v>
      </c>
      <c r="J110" s="3">
        <f>0.000339*H110</f>
        <v>0</v>
      </c>
      <c r="K110" s="8">
        <f>F110*H110</f>
        <v>0</v>
      </c>
      <c r="L110" s="8">
        <f t="shared" si="9"/>
        <v>0</v>
      </c>
    </row>
    <row r="111" spans="1:12" ht="12.75">
      <c r="A111" s="3" t="s">
        <v>12</v>
      </c>
      <c r="B111" s="3" t="s">
        <v>234</v>
      </c>
      <c r="C111" s="4" t="s">
        <v>14</v>
      </c>
      <c r="D111" s="3" t="s">
        <v>235</v>
      </c>
      <c r="E111" s="3" t="s">
        <v>16</v>
      </c>
      <c r="F111" s="8">
        <v>109.26</v>
      </c>
      <c r="G111" s="8">
        <v>168.1</v>
      </c>
      <c r="H111" s="5"/>
      <c r="I111" s="3">
        <f>0.08*H111</f>
        <v>0</v>
      </c>
      <c r="J111" s="3">
        <f>0.000339*H111</f>
        <v>0</v>
      </c>
      <c r="K111" s="8">
        <f>F111*H111</f>
        <v>0</v>
      </c>
      <c r="L111" s="8">
        <f t="shared" si="9"/>
        <v>0</v>
      </c>
    </row>
    <row r="112" spans="1:12" ht="12.75">
      <c r="A112" s="3" t="s">
        <v>12</v>
      </c>
      <c r="B112" s="3" t="s">
        <v>236</v>
      </c>
      <c r="C112" s="4" t="s">
        <v>14</v>
      </c>
      <c r="D112" s="3" t="s">
        <v>237</v>
      </c>
      <c r="E112" s="3" t="s">
        <v>16</v>
      </c>
      <c r="F112" s="8">
        <v>119.77</v>
      </c>
      <c r="G112" s="8">
        <v>178.6</v>
      </c>
      <c r="H112" s="5"/>
      <c r="I112" s="3">
        <f>0.1*H112</f>
        <v>0</v>
      </c>
      <c r="J112" s="3">
        <f>0.000481*H112</f>
        <v>0</v>
      </c>
      <c r="K112" s="8">
        <f>F112*H112</f>
        <v>0</v>
      </c>
      <c r="L112" s="8">
        <f t="shared" si="9"/>
        <v>0</v>
      </c>
    </row>
    <row r="113" spans="1:12" ht="12.75">
      <c r="A113" s="3" t="s">
        <v>12</v>
      </c>
      <c r="B113" s="3" t="s">
        <v>238</v>
      </c>
      <c r="C113" s="4" t="s">
        <v>14</v>
      </c>
      <c r="D113" s="3" t="s">
        <v>239</v>
      </c>
      <c r="E113" s="3" t="s">
        <v>16</v>
      </c>
      <c r="F113" s="8">
        <v>120.82</v>
      </c>
      <c r="G113" s="8">
        <v>178.6</v>
      </c>
      <c r="H113" s="5"/>
      <c r="I113" s="3">
        <f>0.1*H113</f>
        <v>0</v>
      </c>
      <c r="J113" s="3">
        <f>0.000339*H113</f>
        <v>0</v>
      </c>
      <c r="K113" s="8">
        <f>F113*H113</f>
        <v>0</v>
      </c>
      <c r="L113" s="8">
        <f t="shared" si="9"/>
        <v>0</v>
      </c>
    </row>
    <row r="114" spans="1:12" ht="12.75">
      <c r="A114" s="3" t="s">
        <v>12</v>
      </c>
      <c r="B114" s="3" t="s">
        <v>240</v>
      </c>
      <c r="C114" s="4" t="s">
        <v>14</v>
      </c>
      <c r="D114" s="3" t="s">
        <v>241</v>
      </c>
      <c r="E114" s="3" t="s">
        <v>16</v>
      </c>
      <c r="F114" s="8">
        <v>120.82</v>
      </c>
      <c r="G114" s="8">
        <v>178.6</v>
      </c>
      <c r="H114" s="5"/>
      <c r="I114" s="3">
        <f>0.1*H114</f>
        <v>0</v>
      </c>
      <c r="J114" s="3">
        <f>0.000339*H114</f>
        <v>0</v>
      </c>
      <c r="K114" s="8">
        <f>F114*H114</f>
        <v>0</v>
      </c>
      <c r="L114" s="8">
        <f t="shared" si="9"/>
        <v>0</v>
      </c>
    </row>
    <row r="115" spans="1:12" ht="12.75">
      <c r="A115" s="3" t="s">
        <v>12</v>
      </c>
      <c r="B115" s="3" t="s">
        <v>242</v>
      </c>
      <c r="C115" s="4" t="s">
        <v>14</v>
      </c>
      <c r="D115" s="3" t="s">
        <v>243</v>
      </c>
      <c r="E115" s="3" t="s">
        <v>19</v>
      </c>
      <c r="F115" s="8">
        <v>120.82</v>
      </c>
      <c r="G115" s="8">
        <v>178.6</v>
      </c>
      <c r="H115" s="5"/>
      <c r="I115" s="3">
        <f>0.1*H115</f>
        <v>0</v>
      </c>
      <c r="J115" s="3">
        <f>0.000339*H115</f>
        <v>0</v>
      </c>
      <c r="K115" s="8">
        <f>F115*H115</f>
        <v>0</v>
      </c>
      <c r="L115" s="8">
        <f t="shared" si="9"/>
        <v>0</v>
      </c>
    </row>
    <row r="116" spans="1:12" ht="12.75">
      <c r="A116" s="3" t="s">
        <v>12</v>
      </c>
      <c r="B116" s="3" t="s">
        <v>244</v>
      </c>
      <c r="C116" s="4" t="s">
        <v>14</v>
      </c>
      <c r="D116" s="3" t="s">
        <v>245</v>
      </c>
      <c r="E116" s="3" t="s">
        <v>16</v>
      </c>
      <c r="F116" s="8">
        <v>87.2</v>
      </c>
      <c r="G116" s="8">
        <v>136.58</v>
      </c>
      <c r="H116" s="5"/>
      <c r="I116" s="3">
        <f>0.05*H116</f>
        <v>0</v>
      </c>
      <c r="J116" s="3">
        <f>0.001*H116</f>
        <v>0</v>
      </c>
      <c r="K116" s="8">
        <f>F116*H116</f>
        <v>0</v>
      </c>
      <c r="L116" s="8">
        <f t="shared" si="9"/>
        <v>0</v>
      </c>
    </row>
    <row r="117" spans="1:12" ht="12.75">
      <c r="A117" s="3" t="s">
        <v>12</v>
      </c>
      <c r="B117" s="3" t="s">
        <v>246</v>
      </c>
      <c r="C117" s="4" t="s">
        <v>14</v>
      </c>
      <c r="D117" s="3" t="s">
        <v>247</v>
      </c>
      <c r="E117" s="3" t="s">
        <v>16</v>
      </c>
      <c r="F117" s="8">
        <v>93.5</v>
      </c>
      <c r="G117" s="8">
        <v>147.08</v>
      </c>
      <c r="H117" s="5"/>
      <c r="I117" s="3">
        <f>0.05*H117</f>
        <v>0</v>
      </c>
      <c r="J117" s="3">
        <f>0.001*H117</f>
        <v>0</v>
      </c>
      <c r="K117" s="8">
        <f>F117*H117</f>
        <v>0</v>
      </c>
      <c r="L117" s="8">
        <f t="shared" si="9"/>
        <v>0</v>
      </c>
    </row>
    <row r="118" spans="1:12" ht="12.75">
      <c r="A118" s="3" t="s">
        <v>12</v>
      </c>
      <c r="B118" s="3" t="s">
        <v>248</v>
      </c>
      <c r="C118" s="4" t="s">
        <v>14</v>
      </c>
      <c r="D118" s="3" t="s">
        <v>249</v>
      </c>
      <c r="E118" s="3" t="s">
        <v>16</v>
      </c>
      <c r="F118" s="8">
        <v>464.37</v>
      </c>
      <c r="G118" s="8">
        <v>703.9</v>
      </c>
      <c r="H118" s="5"/>
      <c r="I118" s="3">
        <f>0.1*H118</f>
        <v>0</v>
      </c>
      <c r="J118" s="3">
        <f>0.000339*H118</f>
        <v>0</v>
      </c>
      <c r="K118" s="8">
        <f>F118*H118</f>
        <v>0</v>
      </c>
      <c r="L118" s="8">
        <f t="shared" si="9"/>
        <v>0</v>
      </c>
    </row>
    <row r="119" spans="1:12" ht="12.75">
      <c r="A119" s="3" t="s">
        <v>12</v>
      </c>
      <c r="B119" s="3" t="s">
        <v>250</v>
      </c>
      <c r="C119" s="4" t="s">
        <v>14</v>
      </c>
      <c r="D119" s="3" t="s">
        <v>251</v>
      </c>
      <c r="E119" s="3" t="s">
        <v>16</v>
      </c>
      <c r="F119" s="8">
        <v>87.2</v>
      </c>
      <c r="G119" s="8">
        <v>136.58</v>
      </c>
      <c r="H119" s="5"/>
      <c r="I119" s="3">
        <f>0.003*H119</f>
        <v>0</v>
      </c>
      <c r="J119" s="3">
        <f>0.000339*H119</f>
        <v>0</v>
      </c>
      <c r="K119" s="8">
        <f>F119*H119</f>
        <v>0</v>
      </c>
      <c r="L119" s="8">
        <f t="shared" si="9"/>
        <v>0</v>
      </c>
    </row>
    <row r="120" spans="1:12" ht="12.75">
      <c r="A120" s="3" t="s">
        <v>12</v>
      </c>
      <c r="B120" s="3" t="s">
        <v>252</v>
      </c>
      <c r="C120" s="4" t="s">
        <v>14</v>
      </c>
      <c r="D120" s="3" t="s">
        <v>253</v>
      </c>
      <c r="E120" s="3" t="s">
        <v>16</v>
      </c>
      <c r="F120" s="8">
        <v>105.06</v>
      </c>
      <c r="G120" s="8">
        <v>157.59</v>
      </c>
      <c r="H120" s="5"/>
      <c r="I120" s="3">
        <f>0.1*H120</f>
        <v>0</v>
      </c>
      <c r="J120" s="3">
        <f>0.000339*H120</f>
        <v>0</v>
      </c>
      <c r="K120" s="8">
        <f>F120*H120</f>
        <v>0</v>
      </c>
      <c r="L120" s="8">
        <f t="shared" si="9"/>
        <v>0</v>
      </c>
    </row>
    <row r="121" spans="1:12" ht="12.75">
      <c r="A121" s="3" t="s">
        <v>12</v>
      </c>
      <c r="B121" s="3" t="s">
        <v>254</v>
      </c>
      <c r="C121" s="4" t="s">
        <v>14</v>
      </c>
      <c r="D121" s="3" t="s">
        <v>255</v>
      </c>
      <c r="E121" s="3" t="s">
        <v>16</v>
      </c>
      <c r="F121" s="8">
        <v>264.75</v>
      </c>
      <c r="G121" s="8">
        <v>399.23</v>
      </c>
      <c r="H121" s="5"/>
      <c r="I121" s="3">
        <f>0.115*H121</f>
        <v>0</v>
      </c>
      <c r="J121" s="3">
        <f>0.000424*H121</f>
        <v>0</v>
      </c>
      <c r="K121" s="8">
        <f>F121*H121</f>
        <v>0</v>
      </c>
      <c r="L121" s="8">
        <f t="shared" si="9"/>
        <v>0</v>
      </c>
    </row>
    <row r="122" spans="1:12" ht="12.75">
      <c r="A122" s="3" t="s">
        <v>12</v>
      </c>
      <c r="B122" s="3" t="s">
        <v>256</v>
      </c>
      <c r="C122" s="4" t="s">
        <v>14</v>
      </c>
      <c r="D122" s="3" t="s">
        <v>257</v>
      </c>
      <c r="E122" s="3" t="s">
        <v>16</v>
      </c>
      <c r="F122" s="8">
        <v>254.25</v>
      </c>
      <c r="G122" s="8">
        <v>388.72</v>
      </c>
      <c r="H122" s="5"/>
      <c r="I122" s="3">
        <f>0.115*H122</f>
        <v>0</v>
      </c>
      <c r="J122" s="3">
        <f>0.000424*H122</f>
        <v>0</v>
      </c>
      <c r="K122" s="8">
        <f>F122*H122</f>
        <v>0</v>
      </c>
      <c r="L122" s="8">
        <f t="shared" si="9"/>
        <v>0</v>
      </c>
    </row>
    <row r="123" spans="1:12" ht="12.75">
      <c r="A123" s="3" t="s">
        <v>12</v>
      </c>
      <c r="B123" s="3" t="s">
        <v>258</v>
      </c>
      <c r="C123" s="4" t="s">
        <v>14</v>
      </c>
      <c r="D123" s="3" t="s">
        <v>259</v>
      </c>
      <c r="E123" s="3">
        <v>5</v>
      </c>
      <c r="F123" s="8">
        <v>773.24</v>
      </c>
      <c r="G123" s="8">
        <v>1176.67</v>
      </c>
      <c r="H123" s="5"/>
      <c r="I123" s="3">
        <f>0.22*H123</f>
        <v>0</v>
      </c>
      <c r="J123" s="3">
        <f>0.001*H123</f>
        <v>0</v>
      </c>
      <c r="K123" s="8">
        <f>F123*H123</f>
        <v>0</v>
      </c>
      <c r="L123" s="8">
        <f t="shared" si="9"/>
        <v>0</v>
      </c>
    </row>
    <row r="124" spans="1:12" ht="12.75">
      <c r="A124" s="3" t="s">
        <v>12</v>
      </c>
      <c r="B124" s="3" t="s">
        <v>260</v>
      </c>
      <c r="C124" s="4" t="s">
        <v>14</v>
      </c>
      <c r="D124" s="3" t="s">
        <v>261</v>
      </c>
      <c r="E124" s="3" t="s">
        <v>19</v>
      </c>
      <c r="F124" s="8">
        <v>629.31</v>
      </c>
      <c r="G124" s="8">
        <v>956.05</v>
      </c>
      <c r="H124" s="5"/>
      <c r="I124" s="3">
        <f>1*H124</f>
        <v>0</v>
      </c>
      <c r="J124" s="3">
        <f>0.00616*H124</f>
        <v>0</v>
      </c>
      <c r="K124" s="8">
        <f>F124*H124</f>
        <v>0</v>
      </c>
      <c r="L124" s="8">
        <f t="shared" si="9"/>
        <v>0</v>
      </c>
    </row>
    <row r="125" spans="1:12" ht="12.75">
      <c r="A125" s="3" t="s">
        <v>12</v>
      </c>
      <c r="B125" s="3" t="s">
        <v>262</v>
      </c>
      <c r="C125" s="4" t="s">
        <v>14</v>
      </c>
      <c r="D125" s="3" t="s">
        <v>263</v>
      </c>
      <c r="E125" s="3" t="s">
        <v>19</v>
      </c>
      <c r="F125" s="8">
        <v>463.31</v>
      </c>
      <c r="G125" s="8">
        <v>703.9</v>
      </c>
      <c r="H125" s="5"/>
      <c r="I125" s="3">
        <f>1*H125</f>
        <v>0</v>
      </c>
      <c r="J125" s="3">
        <f>0.001982*H125</f>
        <v>0</v>
      </c>
      <c r="K125" s="8">
        <f>F125*H125</f>
        <v>0</v>
      </c>
      <c r="L125" s="8">
        <f t="shared" si="9"/>
        <v>0</v>
      </c>
    </row>
    <row r="126" spans="1:12" ht="12.75">
      <c r="A126" s="3" t="s">
        <v>12</v>
      </c>
      <c r="B126" s="3" t="s">
        <v>264</v>
      </c>
      <c r="C126" s="4" t="s">
        <v>14</v>
      </c>
      <c r="D126" s="3" t="s">
        <v>265</v>
      </c>
      <c r="E126" s="3" t="s">
        <v>16</v>
      </c>
      <c r="F126" s="8">
        <v>239.54</v>
      </c>
      <c r="G126" s="8">
        <v>367.71</v>
      </c>
      <c r="H126" s="5"/>
      <c r="I126" s="3">
        <f>0.15*H126</f>
        <v>0</v>
      </c>
      <c r="J126" s="3">
        <f>0.000448*H126</f>
        <v>0</v>
      </c>
      <c r="K126" s="8">
        <f>F126*H126</f>
        <v>0</v>
      </c>
      <c r="L126" s="8">
        <f t="shared" si="9"/>
        <v>0</v>
      </c>
    </row>
    <row r="127" spans="1:12" ht="12.75">
      <c r="A127" s="3" t="s">
        <v>12</v>
      </c>
      <c r="B127" s="3" t="s">
        <v>266</v>
      </c>
      <c r="C127" s="4" t="s">
        <v>14</v>
      </c>
      <c r="D127" s="3" t="s">
        <v>267</v>
      </c>
      <c r="E127" s="3" t="s">
        <v>16</v>
      </c>
      <c r="F127" s="8">
        <v>275.26</v>
      </c>
      <c r="G127" s="8">
        <v>420.24</v>
      </c>
      <c r="H127" s="5"/>
      <c r="I127" s="3">
        <f>0.15*H127</f>
        <v>0</v>
      </c>
      <c r="J127" s="3">
        <f>0.000549*H127</f>
        <v>0</v>
      </c>
      <c r="K127" s="8">
        <f>F127*H127</f>
        <v>0</v>
      </c>
      <c r="L127" s="8">
        <f t="shared" si="9"/>
        <v>0</v>
      </c>
    </row>
    <row r="128" spans="1:12" ht="12.75">
      <c r="A128" s="3" t="s">
        <v>12</v>
      </c>
      <c r="B128" s="3" t="s">
        <v>268</v>
      </c>
      <c r="C128" s="4" t="s">
        <v>14</v>
      </c>
      <c r="D128" s="3" t="s">
        <v>269</v>
      </c>
      <c r="E128" s="3" t="s">
        <v>16</v>
      </c>
      <c r="F128" s="8">
        <v>629.31</v>
      </c>
      <c r="G128" s="8">
        <v>956.05</v>
      </c>
      <c r="H128" s="5"/>
      <c r="I128" s="3">
        <f>0.101*H128</f>
        <v>0</v>
      </c>
      <c r="J128" s="3">
        <f>0.003*H128</f>
        <v>0</v>
      </c>
      <c r="K128" s="8">
        <f>F128*H128</f>
        <v>0</v>
      </c>
      <c r="L128" s="8">
        <f t="shared" si="9"/>
        <v>0</v>
      </c>
    </row>
    <row r="129" spans="1:12" ht="12.75">
      <c r="A129" s="3" t="s">
        <v>12</v>
      </c>
      <c r="B129" s="3" t="s">
        <v>270</v>
      </c>
      <c r="C129" s="4" t="s">
        <v>14</v>
      </c>
      <c r="D129" s="3" t="s">
        <v>271</v>
      </c>
      <c r="E129" s="3" t="s">
        <v>16</v>
      </c>
      <c r="F129" s="8">
        <v>441.25</v>
      </c>
      <c r="G129" s="8">
        <v>672.38</v>
      </c>
      <c r="H129" s="5"/>
      <c r="I129" s="3">
        <f>0.32*H129</f>
        <v>0</v>
      </c>
      <c r="J129" s="3">
        <f>0.000807*H129</f>
        <v>0</v>
      </c>
      <c r="K129" s="8">
        <f>F129*H129</f>
        <v>0</v>
      </c>
      <c r="L129" s="8">
        <f t="shared" si="9"/>
        <v>0</v>
      </c>
    </row>
    <row r="130" spans="1:12" ht="12.75">
      <c r="A130" s="3" t="s">
        <v>12</v>
      </c>
      <c r="B130" s="3" t="s">
        <v>272</v>
      </c>
      <c r="C130" s="4" t="s">
        <v>14</v>
      </c>
      <c r="D130" s="3" t="s">
        <v>273</v>
      </c>
      <c r="E130" s="3" t="s">
        <v>16</v>
      </c>
      <c r="F130" s="8">
        <v>397.13</v>
      </c>
      <c r="G130" s="8">
        <v>598.84</v>
      </c>
      <c r="H130" s="5"/>
      <c r="I130" s="3">
        <f>0.05*H130</f>
        <v>0</v>
      </c>
      <c r="J130" s="3">
        <f>0.000679*H130</f>
        <v>0</v>
      </c>
      <c r="K130" s="8">
        <f>F130*H130</f>
        <v>0</v>
      </c>
      <c r="L130" s="8">
        <f aca="true" t="shared" si="12" ref="L130:L193">G130*H130</f>
        <v>0</v>
      </c>
    </row>
    <row r="131" spans="1:12" ht="12.75">
      <c r="A131" s="3" t="s">
        <v>12</v>
      </c>
      <c r="B131" s="3" t="s">
        <v>274</v>
      </c>
      <c r="C131" s="4" t="s">
        <v>14</v>
      </c>
      <c r="D131" s="3" t="s">
        <v>275</v>
      </c>
      <c r="E131" s="3" t="s">
        <v>19</v>
      </c>
      <c r="F131" s="8">
        <v>530.55</v>
      </c>
      <c r="G131" s="8">
        <v>808.96</v>
      </c>
      <c r="H131" s="5"/>
      <c r="I131" s="3">
        <f>0.035*H131</f>
        <v>0</v>
      </c>
      <c r="J131" s="3">
        <f>0.000679*H131</f>
        <v>0</v>
      </c>
      <c r="K131" s="8">
        <f>F131*H131</f>
        <v>0</v>
      </c>
      <c r="L131" s="8">
        <f t="shared" si="12"/>
        <v>0</v>
      </c>
    </row>
    <row r="132" spans="1:12" ht="12.75">
      <c r="A132" s="3" t="s">
        <v>12</v>
      </c>
      <c r="B132" s="3" t="s">
        <v>276</v>
      </c>
      <c r="C132" s="4" t="s">
        <v>14</v>
      </c>
      <c r="D132" s="3" t="s">
        <v>277</v>
      </c>
      <c r="E132" s="3" t="s">
        <v>16</v>
      </c>
      <c r="F132" s="8">
        <v>188.06</v>
      </c>
      <c r="G132" s="8">
        <v>283.66</v>
      </c>
      <c r="H132" s="5"/>
      <c r="I132" s="3">
        <f>0.101*H132</f>
        <v>0</v>
      </c>
      <c r="J132" s="3">
        <f>0.0004*H132</f>
        <v>0</v>
      </c>
      <c r="K132" s="8">
        <f>F132*H132</f>
        <v>0</v>
      </c>
      <c r="L132" s="8">
        <f t="shared" si="12"/>
        <v>0</v>
      </c>
    </row>
    <row r="133" spans="1:12" ht="12.75">
      <c r="A133" s="3" t="s">
        <v>12</v>
      </c>
      <c r="B133" s="3" t="s">
        <v>278</v>
      </c>
      <c r="C133" s="4" t="s">
        <v>14</v>
      </c>
      <c r="D133" s="3" t="s">
        <v>279</v>
      </c>
      <c r="E133" s="3" t="s">
        <v>16</v>
      </c>
      <c r="F133" s="8">
        <v>87.2</v>
      </c>
      <c r="G133" s="8">
        <v>136.58</v>
      </c>
      <c r="H133" s="5"/>
      <c r="I133" s="3">
        <f>0.001*H133</f>
        <v>0</v>
      </c>
      <c r="J133" s="3">
        <f>0.000106*H133</f>
        <v>0</v>
      </c>
      <c r="K133" s="8">
        <f>F133*H133</f>
        <v>0</v>
      </c>
      <c r="L133" s="8">
        <f t="shared" si="12"/>
        <v>0</v>
      </c>
    </row>
    <row r="134" spans="1:12" ht="12.75">
      <c r="A134" s="3" t="s">
        <v>12</v>
      </c>
      <c r="B134" s="3" t="s">
        <v>280</v>
      </c>
      <c r="C134" s="4" t="s">
        <v>14</v>
      </c>
      <c r="D134" s="3" t="s">
        <v>281</v>
      </c>
      <c r="E134" s="3" t="s">
        <v>16</v>
      </c>
      <c r="F134" s="8">
        <v>65.14</v>
      </c>
      <c r="G134" s="8">
        <v>94.55</v>
      </c>
      <c r="H134" s="5"/>
      <c r="I134" s="3">
        <f>0.02*H134</f>
        <v>0</v>
      </c>
      <c r="J134" s="3">
        <f>0.0004*H134</f>
        <v>0</v>
      </c>
      <c r="K134" s="8">
        <f>F134*H134</f>
        <v>0</v>
      </c>
      <c r="L134" s="8">
        <f t="shared" si="12"/>
        <v>0</v>
      </c>
    </row>
    <row r="135" spans="1:12" ht="12.75">
      <c r="A135" s="3" t="s">
        <v>12</v>
      </c>
      <c r="B135" s="3" t="s">
        <v>282</v>
      </c>
      <c r="C135" s="4" t="s">
        <v>14</v>
      </c>
      <c r="D135" s="3" t="s">
        <v>283</v>
      </c>
      <c r="E135" s="3" t="s">
        <v>16</v>
      </c>
      <c r="F135" s="8">
        <v>65.14</v>
      </c>
      <c r="G135" s="8">
        <v>94.55</v>
      </c>
      <c r="H135" s="5"/>
      <c r="I135" s="3">
        <f>0.02*H135</f>
        <v>0</v>
      </c>
      <c r="J135" s="3">
        <f>0.0004*H135</f>
        <v>0</v>
      </c>
      <c r="K135" s="8">
        <f>F135*H135</f>
        <v>0</v>
      </c>
      <c r="L135" s="8">
        <f t="shared" si="12"/>
        <v>0</v>
      </c>
    </row>
    <row r="136" spans="1:12" ht="12.75">
      <c r="A136" s="3" t="s">
        <v>12</v>
      </c>
      <c r="B136" s="3" t="s">
        <v>284</v>
      </c>
      <c r="C136" s="4" t="s">
        <v>14</v>
      </c>
      <c r="D136" s="3" t="s">
        <v>285</v>
      </c>
      <c r="E136" s="3" t="s">
        <v>16</v>
      </c>
      <c r="F136" s="8">
        <v>60.93</v>
      </c>
      <c r="G136" s="8">
        <v>94.55</v>
      </c>
      <c r="H136" s="5"/>
      <c r="I136" s="3">
        <f>0.02*H136</f>
        <v>0</v>
      </c>
      <c r="J136" s="3">
        <f>0.00016*H136</f>
        <v>0</v>
      </c>
      <c r="K136" s="8">
        <f>F136*H136</f>
        <v>0</v>
      </c>
      <c r="L136" s="8">
        <f t="shared" si="12"/>
        <v>0</v>
      </c>
    </row>
    <row r="137" spans="1:12" ht="12.75">
      <c r="A137" s="3" t="s">
        <v>12</v>
      </c>
      <c r="B137" s="3" t="s">
        <v>286</v>
      </c>
      <c r="C137" s="4" t="s">
        <v>14</v>
      </c>
      <c r="D137" s="3" t="s">
        <v>287</v>
      </c>
      <c r="E137" s="3">
        <v>4</v>
      </c>
      <c r="F137" s="8">
        <v>60.93</v>
      </c>
      <c r="G137" s="8">
        <v>94.55</v>
      </c>
      <c r="H137" s="5"/>
      <c r="I137" s="3">
        <f>0.025*H137</f>
        <v>0</v>
      </c>
      <c r="J137" s="3">
        <f>0.000151*H137</f>
        <v>0</v>
      </c>
      <c r="K137" s="8">
        <f>F137*H137</f>
        <v>0</v>
      </c>
      <c r="L137" s="8">
        <f t="shared" si="12"/>
        <v>0</v>
      </c>
    </row>
    <row r="138" spans="1:12" ht="12.75">
      <c r="A138" s="3" t="s">
        <v>12</v>
      </c>
      <c r="B138" s="3" t="s">
        <v>288</v>
      </c>
      <c r="C138" s="4" t="s">
        <v>14</v>
      </c>
      <c r="D138" s="3" t="s">
        <v>289</v>
      </c>
      <c r="E138" s="3">
        <v>3</v>
      </c>
      <c r="F138" s="8">
        <v>98.76</v>
      </c>
      <c r="G138" s="8">
        <v>147.08</v>
      </c>
      <c r="H138" s="5"/>
      <c r="I138" s="3">
        <f>0.02*H138</f>
        <v>0</v>
      </c>
      <c r="J138" s="3">
        <f>0.000021*H138</f>
        <v>0</v>
      </c>
      <c r="K138" s="8">
        <f>F138*H138</f>
        <v>0</v>
      </c>
      <c r="L138" s="8">
        <f t="shared" si="12"/>
        <v>0</v>
      </c>
    </row>
    <row r="139" spans="1:12" ht="12.75">
      <c r="A139" s="3" t="s">
        <v>12</v>
      </c>
      <c r="B139" s="3" t="s">
        <v>290</v>
      </c>
      <c r="C139" s="4" t="s">
        <v>14</v>
      </c>
      <c r="D139" s="3" t="s">
        <v>291</v>
      </c>
      <c r="E139" s="3" t="s">
        <v>19</v>
      </c>
      <c r="F139" s="8">
        <v>98.76</v>
      </c>
      <c r="G139" s="8">
        <v>147.08</v>
      </c>
      <c r="H139" s="5"/>
      <c r="I139" s="3">
        <f>0.02*H139</f>
        <v>0</v>
      </c>
      <c r="J139" s="3">
        <f>0.000233*H139</f>
        <v>0</v>
      </c>
      <c r="K139" s="8">
        <f>F139*H139</f>
        <v>0</v>
      </c>
      <c r="L139" s="8">
        <f t="shared" si="12"/>
        <v>0</v>
      </c>
    </row>
    <row r="140" spans="1:12" ht="12.75">
      <c r="A140" s="3" t="s">
        <v>12</v>
      </c>
      <c r="B140" s="3" t="s">
        <v>292</v>
      </c>
      <c r="C140" s="4" t="s">
        <v>14</v>
      </c>
      <c r="D140" s="3" t="s">
        <v>293</v>
      </c>
      <c r="E140" s="3" t="s">
        <v>16</v>
      </c>
      <c r="F140" s="8">
        <v>219.58</v>
      </c>
      <c r="G140" s="8">
        <v>336.19</v>
      </c>
      <c r="H140" s="5"/>
      <c r="I140" s="3">
        <f>0.08*H140</f>
        <v>0</v>
      </c>
      <c r="J140" s="3">
        <f>0.000622*H140</f>
        <v>0</v>
      </c>
      <c r="K140" s="8">
        <f>F140*H140</f>
        <v>0</v>
      </c>
      <c r="L140" s="8">
        <f t="shared" si="12"/>
        <v>0</v>
      </c>
    </row>
    <row r="141" spans="1:12" ht="12.75">
      <c r="A141" s="3" t="s">
        <v>12</v>
      </c>
      <c r="B141" s="3" t="s">
        <v>294</v>
      </c>
      <c r="C141" s="4" t="s">
        <v>14</v>
      </c>
      <c r="D141" s="3" t="s">
        <v>295</v>
      </c>
      <c r="E141" s="3" t="s">
        <v>19</v>
      </c>
      <c r="F141" s="8">
        <v>264.75</v>
      </c>
      <c r="G141" s="8">
        <v>399.23</v>
      </c>
      <c r="H141" s="5"/>
      <c r="I141" s="3">
        <f>0.085*H141</f>
        <v>0</v>
      </c>
      <c r="J141" s="3">
        <f>0.000453*H141</f>
        <v>0</v>
      </c>
      <c r="K141" s="8">
        <f>F141*H141</f>
        <v>0</v>
      </c>
      <c r="L141" s="8">
        <f t="shared" si="12"/>
        <v>0</v>
      </c>
    </row>
    <row r="142" spans="1:12" ht="12.75">
      <c r="A142" s="3" t="s">
        <v>12</v>
      </c>
      <c r="B142" s="3" t="s">
        <v>296</v>
      </c>
      <c r="C142" s="4" t="s">
        <v>14</v>
      </c>
      <c r="D142" s="3" t="s">
        <v>297</v>
      </c>
      <c r="E142" s="3">
        <v>10</v>
      </c>
      <c r="F142" s="8">
        <v>84.05</v>
      </c>
      <c r="G142" s="8">
        <v>105.06</v>
      </c>
      <c r="H142" s="5"/>
      <c r="I142" s="3">
        <f>0*H142</f>
        <v>0</v>
      </c>
      <c r="J142" s="3">
        <f>0*H142</f>
        <v>0</v>
      </c>
      <c r="K142" s="8">
        <f>F142*H142</f>
        <v>0</v>
      </c>
      <c r="L142" s="8">
        <f t="shared" si="12"/>
        <v>0</v>
      </c>
    </row>
    <row r="143" spans="1:12" ht="12.75">
      <c r="A143" s="3" t="s">
        <v>12</v>
      </c>
      <c r="B143" s="3" t="s">
        <v>298</v>
      </c>
      <c r="C143" s="4" t="s">
        <v>14</v>
      </c>
      <c r="D143" s="3" t="s">
        <v>299</v>
      </c>
      <c r="E143" s="3">
        <v>5</v>
      </c>
      <c r="F143" s="8">
        <v>90.69</v>
      </c>
      <c r="G143" s="8">
        <v>136.03</v>
      </c>
      <c r="H143" s="5"/>
      <c r="I143" s="3">
        <f>0.1*H143</f>
        <v>0</v>
      </c>
      <c r="J143" s="3">
        <f>0.0006*H143</f>
        <v>0</v>
      </c>
      <c r="K143" s="8">
        <f>F143*H143</f>
        <v>0</v>
      </c>
      <c r="L143" s="8">
        <f t="shared" si="12"/>
        <v>0</v>
      </c>
    </row>
    <row r="144" spans="1:12" ht="12.75">
      <c r="A144" s="3" t="s">
        <v>12</v>
      </c>
      <c r="B144" s="3" t="s">
        <v>300</v>
      </c>
      <c r="C144" s="4" t="s">
        <v>14</v>
      </c>
      <c r="D144" s="3" t="s">
        <v>301</v>
      </c>
      <c r="E144" s="3">
        <v>1</v>
      </c>
      <c r="F144" s="8">
        <v>96.66</v>
      </c>
      <c r="G144" s="8">
        <v>147.08</v>
      </c>
      <c r="H144" s="5"/>
      <c r="I144" s="3">
        <f>0.14*H144</f>
        <v>0</v>
      </c>
      <c r="J144" s="3">
        <f>0.00075*H144</f>
        <v>0</v>
      </c>
      <c r="K144" s="8">
        <f>F144*H144</f>
        <v>0</v>
      </c>
      <c r="L144" s="8">
        <f t="shared" si="12"/>
        <v>0</v>
      </c>
    </row>
    <row r="145" spans="1:12" ht="12.75">
      <c r="A145" s="3" t="s">
        <v>12</v>
      </c>
      <c r="B145" s="3" t="s">
        <v>302</v>
      </c>
      <c r="C145" s="4" t="s">
        <v>14</v>
      </c>
      <c r="D145" s="3" t="s">
        <v>303</v>
      </c>
      <c r="E145" s="3" t="s">
        <v>19</v>
      </c>
      <c r="F145" s="8">
        <v>99.81</v>
      </c>
      <c r="G145" s="8">
        <v>147.08</v>
      </c>
      <c r="H145" s="5"/>
      <c r="I145" s="3">
        <f>0.16*H145</f>
        <v>0</v>
      </c>
      <c r="J145" s="3">
        <f>0.000667*H145</f>
        <v>0</v>
      </c>
      <c r="K145" s="8">
        <f>F145*H145</f>
        <v>0</v>
      </c>
      <c r="L145" s="8">
        <f t="shared" si="12"/>
        <v>0</v>
      </c>
    </row>
    <row r="146" spans="1:12" ht="12.75">
      <c r="A146" s="3" t="s">
        <v>12</v>
      </c>
      <c r="B146" s="3" t="s">
        <v>304</v>
      </c>
      <c r="C146" s="4" t="s">
        <v>14</v>
      </c>
      <c r="D146" s="3" t="s">
        <v>305</v>
      </c>
      <c r="E146" s="3">
        <v>4</v>
      </c>
      <c r="F146" s="8">
        <v>126.07</v>
      </c>
      <c r="G146" s="8">
        <v>189.11</v>
      </c>
      <c r="H146" s="5"/>
      <c r="I146" s="3">
        <f>0.18*H146</f>
        <v>0</v>
      </c>
      <c r="J146" s="3">
        <f>0.003*H146</f>
        <v>0</v>
      </c>
      <c r="K146" s="8">
        <f>F146*H146</f>
        <v>0</v>
      </c>
      <c r="L146" s="8">
        <f t="shared" si="12"/>
        <v>0</v>
      </c>
    </row>
    <row r="147" spans="1:12" ht="12.75">
      <c r="A147" s="3" t="s">
        <v>12</v>
      </c>
      <c r="B147" s="3" t="s">
        <v>306</v>
      </c>
      <c r="C147" s="4" t="s">
        <v>14</v>
      </c>
      <c r="D147" s="3" t="s">
        <v>307</v>
      </c>
      <c r="E147" s="3" t="s">
        <v>16</v>
      </c>
      <c r="F147" s="8">
        <v>98.76</v>
      </c>
      <c r="G147" s="8">
        <v>147.08</v>
      </c>
      <c r="H147" s="5"/>
      <c r="I147" s="3">
        <f aca="true" t="shared" si="13" ref="I147:I153">0.1*H147</f>
        <v>0</v>
      </c>
      <c r="J147" s="3">
        <f>0.00046*H147</f>
        <v>0</v>
      </c>
      <c r="K147" s="8">
        <f>F147*H147</f>
        <v>0</v>
      </c>
      <c r="L147" s="8">
        <f t="shared" si="12"/>
        <v>0</v>
      </c>
    </row>
    <row r="148" spans="1:12" ht="12.75">
      <c r="A148" s="3" t="s">
        <v>12</v>
      </c>
      <c r="B148" s="3" t="s">
        <v>308</v>
      </c>
      <c r="C148" s="4" t="s">
        <v>14</v>
      </c>
      <c r="D148" s="3" t="s">
        <v>309</v>
      </c>
      <c r="E148" s="3" t="s">
        <v>16</v>
      </c>
      <c r="F148" s="8">
        <v>188.06</v>
      </c>
      <c r="G148" s="8">
        <v>283.66</v>
      </c>
      <c r="H148" s="5"/>
      <c r="I148" s="3">
        <f t="shared" si="13"/>
        <v>0</v>
      </c>
      <c r="J148" s="3">
        <f>0.00052*H148</f>
        <v>0</v>
      </c>
      <c r="K148" s="8">
        <f>F148*H148</f>
        <v>0</v>
      </c>
      <c r="L148" s="8">
        <f t="shared" si="12"/>
        <v>0</v>
      </c>
    </row>
    <row r="149" spans="1:12" ht="12.75">
      <c r="A149" s="3" t="s">
        <v>12</v>
      </c>
      <c r="B149" s="3" t="s">
        <v>310</v>
      </c>
      <c r="C149" s="4" t="s">
        <v>14</v>
      </c>
      <c r="D149" s="3" t="s">
        <v>311</v>
      </c>
      <c r="E149" s="3" t="s">
        <v>16</v>
      </c>
      <c r="F149" s="8">
        <v>109.26</v>
      </c>
      <c r="G149" s="8">
        <v>168.1</v>
      </c>
      <c r="H149" s="5"/>
      <c r="I149" s="3">
        <f t="shared" si="13"/>
        <v>0</v>
      </c>
      <c r="J149" s="3">
        <f>0.00058*H149</f>
        <v>0</v>
      </c>
      <c r="K149" s="8">
        <f>F149*H149</f>
        <v>0</v>
      </c>
      <c r="L149" s="8">
        <f t="shared" si="12"/>
        <v>0</v>
      </c>
    </row>
    <row r="150" spans="1:12" ht="12.75">
      <c r="A150" s="3" t="s">
        <v>12</v>
      </c>
      <c r="B150" s="3" t="s">
        <v>312</v>
      </c>
      <c r="C150" s="4" t="s">
        <v>14</v>
      </c>
      <c r="D150" s="3" t="s">
        <v>313</v>
      </c>
      <c r="E150" s="3" t="s">
        <v>16</v>
      </c>
      <c r="F150" s="8">
        <v>204.87</v>
      </c>
      <c r="G150" s="8">
        <v>315.18</v>
      </c>
      <c r="H150" s="5"/>
      <c r="I150" s="3">
        <f t="shared" si="13"/>
        <v>0</v>
      </c>
      <c r="J150" s="3">
        <f>0.0006*H150</f>
        <v>0</v>
      </c>
      <c r="K150" s="8">
        <f>F150*H150</f>
        <v>0</v>
      </c>
      <c r="L150" s="8">
        <f t="shared" si="12"/>
        <v>0</v>
      </c>
    </row>
    <row r="151" spans="1:12" ht="12.75">
      <c r="A151" s="3" t="s">
        <v>12</v>
      </c>
      <c r="B151" s="3" t="s">
        <v>314</v>
      </c>
      <c r="C151" s="4" t="s">
        <v>14</v>
      </c>
      <c r="D151" s="3" t="s">
        <v>315</v>
      </c>
      <c r="E151" s="3" t="s">
        <v>16</v>
      </c>
      <c r="F151" s="8">
        <v>222.73</v>
      </c>
      <c r="G151" s="8">
        <v>336.19</v>
      </c>
      <c r="H151" s="5"/>
      <c r="I151" s="3">
        <f t="shared" si="13"/>
        <v>0</v>
      </c>
      <c r="J151" s="3">
        <f>0.00062*H151</f>
        <v>0</v>
      </c>
      <c r="K151" s="8">
        <f>F151*H151</f>
        <v>0</v>
      </c>
      <c r="L151" s="8">
        <f t="shared" si="12"/>
        <v>0</v>
      </c>
    </row>
    <row r="152" spans="1:12" ht="12.75">
      <c r="A152" s="3" t="s">
        <v>12</v>
      </c>
      <c r="B152" s="3" t="s">
        <v>316</v>
      </c>
      <c r="C152" s="4" t="s">
        <v>14</v>
      </c>
      <c r="D152" s="3" t="s">
        <v>317</v>
      </c>
      <c r="E152" s="3" t="s">
        <v>16</v>
      </c>
      <c r="F152" s="8">
        <v>272.11</v>
      </c>
      <c r="G152" s="8">
        <v>409.73</v>
      </c>
      <c r="H152" s="5"/>
      <c r="I152" s="3">
        <f t="shared" si="13"/>
        <v>0</v>
      </c>
      <c r="J152" s="3">
        <f>0.0006*H152</f>
        <v>0</v>
      </c>
      <c r="K152" s="8">
        <f>F152*H152</f>
        <v>0</v>
      </c>
      <c r="L152" s="8">
        <f t="shared" si="12"/>
        <v>0</v>
      </c>
    </row>
    <row r="153" spans="1:12" ht="12.75">
      <c r="A153" s="3" t="s">
        <v>12</v>
      </c>
      <c r="B153" s="3" t="s">
        <v>318</v>
      </c>
      <c r="C153" s="4" t="s">
        <v>14</v>
      </c>
      <c r="D153" s="3" t="s">
        <v>319</v>
      </c>
      <c r="E153" s="3" t="s">
        <v>16</v>
      </c>
      <c r="F153" s="8">
        <v>188.06</v>
      </c>
      <c r="G153" s="8">
        <v>283.66</v>
      </c>
      <c r="H153" s="5"/>
      <c r="I153" s="3">
        <f t="shared" si="13"/>
        <v>0</v>
      </c>
      <c r="J153" s="3">
        <f>0.0006*H153</f>
        <v>0</v>
      </c>
      <c r="K153" s="8">
        <f>F153*H153</f>
        <v>0</v>
      </c>
      <c r="L153" s="8">
        <f t="shared" si="12"/>
        <v>0</v>
      </c>
    </row>
    <row r="154" spans="1:12" ht="12.75">
      <c r="A154" s="3" t="s">
        <v>12</v>
      </c>
      <c r="B154" s="3" t="s">
        <v>320</v>
      </c>
      <c r="C154" s="4" t="s">
        <v>14</v>
      </c>
      <c r="D154" s="3" t="s">
        <v>321</v>
      </c>
      <c r="E154" s="3" t="s">
        <v>19</v>
      </c>
      <c r="F154" s="8">
        <v>386.62</v>
      </c>
      <c r="G154" s="8">
        <v>588.34</v>
      </c>
      <c r="H154" s="5"/>
      <c r="I154" s="3">
        <f>0.15*H154</f>
        <v>0</v>
      </c>
      <c r="J154" s="3">
        <f>0.001*H154</f>
        <v>0</v>
      </c>
      <c r="K154" s="8">
        <f>F154*H154</f>
        <v>0</v>
      </c>
      <c r="L154" s="8">
        <f t="shared" si="12"/>
        <v>0</v>
      </c>
    </row>
    <row r="155" spans="1:12" ht="12.75">
      <c r="A155" s="3" t="s">
        <v>12</v>
      </c>
      <c r="B155" s="3" t="s">
        <v>322</v>
      </c>
      <c r="C155" s="4" t="s">
        <v>14</v>
      </c>
      <c r="D155" s="3" t="s">
        <v>323</v>
      </c>
      <c r="E155" s="3" t="s">
        <v>19</v>
      </c>
      <c r="F155" s="8">
        <v>280.51</v>
      </c>
      <c r="G155" s="8">
        <v>483.28</v>
      </c>
      <c r="H155" s="5"/>
      <c r="I155" s="3">
        <f>0.326*H155</f>
        <v>0</v>
      </c>
      <c r="J155" s="3">
        <f>0.000339*H155</f>
        <v>0</v>
      </c>
      <c r="K155" s="8">
        <f>F155*H155</f>
        <v>0</v>
      </c>
      <c r="L155" s="8">
        <f t="shared" si="12"/>
        <v>0</v>
      </c>
    </row>
    <row r="156" spans="1:12" ht="12.75">
      <c r="A156" s="3" t="s">
        <v>12</v>
      </c>
      <c r="B156" s="3" t="s">
        <v>324</v>
      </c>
      <c r="C156" s="4" t="s">
        <v>14</v>
      </c>
      <c r="D156" s="3" t="s">
        <v>325</v>
      </c>
      <c r="E156" s="3" t="s">
        <v>19</v>
      </c>
      <c r="F156" s="8">
        <v>286.81</v>
      </c>
      <c r="G156" s="8">
        <v>430.75</v>
      </c>
      <c r="H156" s="5"/>
      <c r="I156" s="3">
        <f>0.326*H156</f>
        <v>0</v>
      </c>
      <c r="J156" s="3">
        <f>0.000339*H156</f>
        <v>0</v>
      </c>
      <c r="K156" s="8">
        <f>F156*H156</f>
        <v>0</v>
      </c>
      <c r="L156" s="8">
        <f t="shared" si="12"/>
        <v>0</v>
      </c>
    </row>
    <row r="157" spans="1:12" ht="12.75">
      <c r="A157" s="3" t="s">
        <v>12</v>
      </c>
      <c r="B157" s="3" t="s">
        <v>326</v>
      </c>
      <c r="C157" s="4" t="s">
        <v>14</v>
      </c>
      <c r="D157" s="3" t="s">
        <v>327</v>
      </c>
      <c r="E157" s="3">
        <v>8</v>
      </c>
      <c r="F157" s="8">
        <v>286.81</v>
      </c>
      <c r="G157" s="8">
        <v>430.75</v>
      </c>
      <c r="H157" s="5"/>
      <c r="I157" s="3">
        <f>0.326*H157</f>
        <v>0</v>
      </c>
      <c r="J157" s="3">
        <f>0.000339*H157</f>
        <v>0</v>
      </c>
      <c r="K157" s="8">
        <f>F157*H157</f>
        <v>0</v>
      </c>
      <c r="L157" s="8">
        <f t="shared" si="12"/>
        <v>0</v>
      </c>
    </row>
    <row r="158" spans="1:12" ht="12.75">
      <c r="A158" s="3" t="s">
        <v>12</v>
      </c>
      <c r="B158" s="3" t="s">
        <v>328</v>
      </c>
      <c r="C158" s="4" t="s">
        <v>14</v>
      </c>
      <c r="D158" s="3" t="s">
        <v>329</v>
      </c>
      <c r="E158" s="3" t="s">
        <v>19</v>
      </c>
      <c r="F158" s="8">
        <v>302.57</v>
      </c>
      <c r="G158" s="8">
        <v>525.3</v>
      </c>
      <c r="H158" s="5"/>
      <c r="I158" s="3">
        <f>0.326*H158</f>
        <v>0</v>
      </c>
      <c r="J158" s="3">
        <f>0.00336*H158</f>
        <v>0</v>
      </c>
      <c r="K158" s="8">
        <f>F158*H158</f>
        <v>0</v>
      </c>
      <c r="L158" s="8">
        <f t="shared" si="12"/>
        <v>0</v>
      </c>
    </row>
    <row r="159" spans="1:12" ht="12.75">
      <c r="A159" s="3" t="s">
        <v>12</v>
      </c>
      <c r="B159" s="3" t="s">
        <v>330</v>
      </c>
      <c r="C159" s="4" t="s">
        <v>14</v>
      </c>
      <c r="D159" s="3" t="s">
        <v>331</v>
      </c>
      <c r="E159" s="3" t="s">
        <v>19</v>
      </c>
      <c r="F159" s="8">
        <v>652.42</v>
      </c>
      <c r="G159" s="8">
        <v>987.56</v>
      </c>
      <c r="H159" s="5"/>
      <c r="I159" s="3">
        <f>0.1*H159</f>
        <v>0</v>
      </c>
      <c r="J159" s="3">
        <f>0.001*H159</f>
        <v>0</v>
      </c>
      <c r="K159" s="8">
        <f>F159*H159</f>
        <v>0</v>
      </c>
      <c r="L159" s="8">
        <f t="shared" si="12"/>
        <v>0</v>
      </c>
    </row>
    <row r="160" spans="1:12" ht="12.75">
      <c r="A160" s="3" t="s">
        <v>12</v>
      </c>
      <c r="B160" s="3" t="s">
        <v>332</v>
      </c>
      <c r="C160" s="4" t="s">
        <v>14</v>
      </c>
      <c r="D160" s="3" t="s">
        <v>333</v>
      </c>
      <c r="E160" s="3" t="s">
        <v>16</v>
      </c>
      <c r="F160" s="8">
        <v>674.49</v>
      </c>
      <c r="G160" s="8">
        <v>1029.59</v>
      </c>
      <c r="H160" s="5"/>
      <c r="I160" s="3">
        <f>0.42*H160</f>
        <v>0</v>
      </c>
      <c r="J160" s="3">
        <f>0.001699*H160</f>
        <v>0</v>
      </c>
      <c r="K160" s="8">
        <f>F160*H160</f>
        <v>0</v>
      </c>
      <c r="L160" s="8">
        <f t="shared" si="12"/>
        <v>0</v>
      </c>
    </row>
    <row r="161" spans="1:12" ht="12.75">
      <c r="A161" s="3" t="s">
        <v>12</v>
      </c>
      <c r="B161" s="3" t="s">
        <v>334</v>
      </c>
      <c r="C161" s="4" t="s">
        <v>14</v>
      </c>
      <c r="D161" s="3" t="s">
        <v>335</v>
      </c>
      <c r="E161" s="3" t="s">
        <v>19</v>
      </c>
      <c r="F161" s="8">
        <v>993.87</v>
      </c>
      <c r="G161" s="8">
        <v>1512.86</v>
      </c>
      <c r="H161" s="5"/>
      <c r="I161" s="3">
        <f>0.1*H161</f>
        <v>0</v>
      </c>
      <c r="J161" s="3">
        <f>0.001*H161</f>
        <v>0</v>
      </c>
      <c r="K161" s="8">
        <f>F161*H161</f>
        <v>0</v>
      </c>
      <c r="L161" s="8">
        <f t="shared" si="12"/>
        <v>0</v>
      </c>
    </row>
    <row r="162" spans="1:12" ht="12.75">
      <c r="A162" s="3" t="s">
        <v>12</v>
      </c>
      <c r="B162" s="3" t="s">
        <v>336</v>
      </c>
      <c r="C162" s="4" t="s">
        <v>14</v>
      </c>
      <c r="D162" s="3" t="s">
        <v>337</v>
      </c>
      <c r="E162" s="3" t="s">
        <v>19</v>
      </c>
      <c r="F162" s="8">
        <v>33.62</v>
      </c>
      <c r="G162" s="8">
        <v>52.53</v>
      </c>
      <c r="H162" s="5"/>
      <c r="I162" s="3">
        <f>0.04*H162</f>
        <v>0</v>
      </c>
      <c r="J162" s="3">
        <f>0.001*H162</f>
        <v>0</v>
      </c>
      <c r="K162" s="8">
        <f>F162*H162</f>
        <v>0</v>
      </c>
      <c r="L162" s="8">
        <f t="shared" si="12"/>
        <v>0</v>
      </c>
    </row>
    <row r="163" spans="1:12" ht="12.75">
      <c r="A163" s="3" t="s">
        <v>12</v>
      </c>
      <c r="B163" s="3" t="s">
        <v>338</v>
      </c>
      <c r="C163" s="4" t="s">
        <v>14</v>
      </c>
      <c r="D163" s="3" t="s">
        <v>339</v>
      </c>
      <c r="E163" s="3" t="s">
        <v>19</v>
      </c>
      <c r="F163" s="8">
        <v>264.75</v>
      </c>
      <c r="G163" s="8">
        <v>399.23</v>
      </c>
      <c r="H163" s="5"/>
      <c r="I163" s="3">
        <f>0.25*H163</f>
        <v>0</v>
      </c>
      <c r="J163" s="3">
        <f>0.002*H163</f>
        <v>0</v>
      </c>
      <c r="K163" s="8">
        <f>F163*H163</f>
        <v>0</v>
      </c>
      <c r="L163" s="8">
        <f t="shared" si="12"/>
        <v>0</v>
      </c>
    </row>
    <row r="164" spans="1:12" ht="12.75">
      <c r="A164" s="3" t="s">
        <v>12</v>
      </c>
      <c r="B164" s="3" t="s">
        <v>340</v>
      </c>
      <c r="C164" s="4" t="s">
        <v>14</v>
      </c>
      <c r="D164" s="3" t="s">
        <v>341</v>
      </c>
      <c r="E164" s="3" t="s">
        <v>16</v>
      </c>
      <c r="F164" s="8">
        <v>275.26</v>
      </c>
      <c r="G164" s="8">
        <v>420.24</v>
      </c>
      <c r="H164" s="5"/>
      <c r="I164" s="3">
        <f>0.17*H164</f>
        <v>0</v>
      </c>
      <c r="J164" s="3">
        <f>0.002*H164</f>
        <v>0</v>
      </c>
      <c r="K164" s="8">
        <f>F164*H164</f>
        <v>0</v>
      </c>
      <c r="L164" s="8">
        <f t="shared" si="12"/>
        <v>0</v>
      </c>
    </row>
    <row r="165" spans="1:12" ht="12.75">
      <c r="A165" s="3" t="s">
        <v>12</v>
      </c>
      <c r="B165" s="3" t="s">
        <v>342</v>
      </c>
      <c r="C165" s="4" t="s">
        <v>14</v>
      </c>
      <c r="D165" s="3" t="s">
        <v>343</v>
      </c>
      <c r="E165" s="3" t="s">
        <v>16</v>
      </c>
      <c r="F165" s="8">
        <v>551.57</v>
      </c>
      <c r="G165" s="8">
        <v>840.48</v>
      </c>
      <c r="H165" s="5"/>
      <c r="I165" s="3">
        <f>0.1*H165</f>
        <v>0</v>
      </c>
      <c r="J165" s="3">
        <f>0.001*H165</f>
        <v>0</v>
      </c>
      <c r="K165" s="8">
        <f>F165*H165</f>
        <v>0</v>
      </c>
      <c r="L165" s="8">
        <f t="shared" si="12"/>
        <v>0</v>
      </c>
    </row>
    <row r="166" spans="1:12" ht="12.75">
      <c r="A166" s="3" t="s">
        <v>12</v>
      </c>
      <c r="B166" s="3" t="s">
        <v>344</v>
      </c>
      <c r="C166" s="4" t="s">
        <v>14</v>
      </c>
      <c r="D166" s="3" t="s">
        <v>345</v>
      </c>
      <c r="E166" s="3" t="s">
        <v>16</v>
      </c>
      <c r="F166" s="8">
        <v>441.25</v>
      </c>
      <c r="G166" s="8">
        <v>672.38</v>
      </c>
      <c r="H166" s="5"/>
      <c r="I166" s="3">
        <f>0.1*H166</f>
        <v>0</v>
      </c>
      <c r="J166" s="3">
        <f>0.001*H166</f>
        <v>0</v>
      </c>
      <c r="K166" s="8">
        <f>F166*H166</f>
        <v>0</v>
      </c>
      <c r="L166" s="8">
        <f t="shared" si="12"/>
        <v>0</v>
      </c>
    </row>
    <row r="167" spans="1:12" ht="12.75">
      <c r="A167" s="3" t="s">
        <v>12</v>
      </c>
      <c r="B167" s="3" t="s">
        <v>346</v>
      </c>
      <c r="C167" s="4" t="s">
        <v>14</v>
      </c>
      <c r="D167" s="3" t="s">
        <v>347</v>
      </c>
      <c r="E167" s="3" t="s">
        <v>19</v>
      </c>
      <c r="F167" s="8">
        <v>555.77</v>
      </c>
      <c r="G167" s="8">
        <v>893.01</v>
      </c>
      <c r="H167" s="5"/>
      <c r="I167" s="3">
        <f aca="true" t="shared" si="14" ref="I167:I182">1*H167</f>
        <v>0</v>
      </c>
      <c r="J167" s="3">
        <f aca="true" t="shared" si="15" ref="J167:J182">0.005*H167</f>
        <v>0</v>
      </c>
      <c r="K167" s="8">
        <f>F167*H167</f>
        <v>0</v>
      </c>
      <c r="L167" s="8">
        <f t="shared" si="12"/>
        <v>0</v>
      </c>
    </row>
    <row r="168" spans="1:12" ht="12.75">
      <c r="A168" s="3" t="s">
        <v>12</v>
      </c>
      <c r="B168" s="3" t="s">
        <v>348</v>
      </c>
      <c r="C168" s="4" t="s">
        <v>14</v>
      </c>
      <c r="D168" s="3" t="s">
        <v>349</v>
      </c>
      <c r="E168" s="3" t="s">
        <v>19</v>
      </c>
      <c r="F168" s="8">
        <v>574.68</v>
      </c>
      <c r="G168" s="8">
        <v>872</v>
      </c>
      <c r="H168" s="5"/>
      <c r="I168" s="3">
        <f t="shared" si="14"/>
        <v>0</v>
      </c>
      <c r="J168" s="3">
        <f t="shared" si="15"/>
        <v>0</v>
      </c>
      <c r="K168" s="8">
        <f>F168*H168</f>
        <v>0</v>
      </c>
      <c r="L168" s="8">
        <f t="shared" si="12"/>
        <v>0</v>
      </c>
    </row>
    <row r="169" spans="1:12" ht="12.75">
      <c r="A169" s="3" t="s">
        <v>12</v>
      </c>
      <c r="B169" s="3" t="s">
        <v>350</v>
      </c>
      <c r="C169" s="4" t="s">
        <v>14</v>
      </c>
      <c r="D169" s="3" t="s">
        <v>351</v>
      </c>
      <c r="E169" s="3" t="s">
        <v>19</v>
      </c>
      <c r="F169" s="8">
        <v>559.97</v>
      </c>
      <c r="G169" s="8">
        <v>893.01</v>
      </c>
      <c r="H169" s="5"/>
      <c r="I169" s="3">
        <f t="shared" si="14"/>
        <v>0</v>
      </c>
      <c r="J169" s="3">
        <f t="shared" si="15"/>
        <v>0</v>
      </c>
      <c r="K169" s="8">
        <f>F169*H169</f>
        <v>0</v>
      </c>
      <c r="L169" s="8">
        <f t="shared" si="12"/>
        <v>0</v>
      </c>
    </row>
    <row r="170" spans="1:12" ht="12.75">
      <c r="A170" s="3" t="s">
        <v>12</v>
      </c>
      <c r="B170" s="3" t="s">
        <v>352</v>
      </c>
      <c r="C170" s="4" t="s">
        <v>14</v>
      </c>
      <c r="D170" s="3" t="s">
        <v>353</v>
      </c>
      <c r="E170" s="3" t="s">
        <v>19</v>
      </c>
      <c r="F170" s="8">
        <v>472.77</v>
      </c>
      <c r="G170" s="8">
        <v>756.43</v>
      </c>
      <c r="H170" s="5"/>
      <c r="I170" s="3">
        <f t="shared" si="14"/>
        <v>0</v>
      </c>
      <c r="J170" s="3">
        <f t="shared" si="15"/>
        <v>0</v>
      </c>
      <c r="K170" s="8">
        <f>F170*H170</f>
        <v>0</v>
      </c>
      <c r="L170" s="8">
        <f t="shared" si="12"/>
        <v>0</v>
      </c>
    </row>
    <row r="171" spans="1:12" ht="12.75">
      <c r="A171" s="3" t="s">
        <v>12</v>
      </c>
      <c r="B171" s="3" t="s">
        <v>354</v>
      </c>
      <c r="C171" s="4" t="s">
        <v>14</v>
      </c>
      <c r="D171" s="3" t="s">
        <v>355</v>
      </c>
      <c r="E171" s="3" t="s">
        <v>19</v>
      </c>
      <c r="F171" s="8">
        <v>546.31</v>
      </c>
      <c r="G171" s="8">
        <v>872</v>
      </c>
      <c r="H171" s="5"/>
      <c r="I171" s="3">
        <f t="shared" si="14"/>
        <v>0</v>
      </c>
      <c r="J171" s="3">
        <f t="shared" si="15"/>
        <v>0</v>
      </c>
      <c r="K171" s="8">
        <f>F171*H171</f>
        <v>0</v>
      </c>
      <c r="L171" s="8">
        <f t="shared" si="12"/>
        <v>0</v>
      </c>
    </row>
    <row r="172" spans="1:12" ht="12.75">
      <c r="A172" s="3" t="s">
        <v>12</v>
      </c>
      <c r="B172" s="3" t="s">
        <v>356</v>
      </c>
      <c r="C172" s="4" t="s">
        <v>14</v>
      </c>
      <c r="D172" s="3" t="s">
        <v>357</v>
      </c>
      <c r="E172" s="3">
        <v>4</v>
      </c>
      <c r="F172" s="8">
        <v>567.32</v>
      </c>
      <c r="G172" s="8">
        <v>903.52</v>
      </c>
      <c r="H172" s="5"/>
      <c r="I172" s="3">
        <f t="shared" si="14"/>
        <v>0</v>
      </c>
      <c r="J172" s="3">
        <f t="shared" si="15"/>
        <v>0</v>
      </c>
      <c r="K172" s="8">
        <f>F172*H172</f>
        <v>0</v>
      </c>
      <c r="L172" s="8">
        <f t="shared" si="12"/>
        <v>0</v>
      </c>
    </row>
    <row r="173" spans="1:12" ht="12.75">
      <c r="A173" s="3" t="s">
        <v>12</v>
      </c>
      <c r="B173" s="3" t="s">
        <v>358</v>
      </c>
      <c r="C173" s="4" t="s">
        <v>14</v>
      </c>
      <c r="D173" s="3" t="s">
        <v>359</v>
      </c>
      <c r="E173" s="3">
        <v>8</v>
      </c>
      <c r="F173" s="8">
        <v>462.26</v>
      </c>
      <c r="G173" s="8">
        <v>735.42</v>
      </c>
      <c r="H173" s="5"/>
      <c r="I173" s="3">
        <f t="shared" si="14"/>
        <v>0</v>
      </c>
      <c r="J173" s="3">
        <f t="shared" si="15"/>
        <v>0</v>
      </c>
      <c r="K173" s="8">
        <f>F173*H173</f>
        <v>0</v>
      </c>
      <c r="L173" s="8">
        <f t="shared" si="12"/>
        <v>0</v>
      </c>
    </row>
    <row r="174" spans="1:12" ht="12.75">
      <c r="A174" s="3" t="s">
        <v>12</v>
      </c>
      <c r="B174" s="3" t="s">
        <v>360</v>
      </c>
      <c r="C174" s="4" t="s">
        <v>14</v>
      </c>
      <c r="D174" s="3" t="s">
        <v>361</v>
      </c>
      <c r="E174" s="3">
        <v>2</v>
      </c>
      <c r="F174" s="8">
        <v>617.75</v>
      </c>
      <c r="G174" s="8">
        <v>935.03</v>
      </c>
      <c r="H174" s="5"/>
      <c r="I174" s="3">
        <f t="shared" si="14"/>
        <v>0</v>
      </c>
      <c r="J174" s="3">
        <f t="shared" si="15"/>
        <v>0</v>
      </c>
      <c r="K174" s="8">
        <f>F174*H174</f>
        <v>0</v>
      </c>
      <c r="L174" s="8">
        <f t="shared" si="12"/>
        <v>0</v>
      </c>
    </row>
    <row r="175" spans="1:12" ht="12.75">
      <c r="A175" s="3" t="s">
        <v>12</v>
      </c>
      <c r="B175" s="3" t="s">
        <v>362</v>
      </c>
      <c r="C175" s="4" t="s">
        <v>14</v>
      </c>
      <c r="D175" s="3" t="s">
        <v>363</v>
      </c>
      <c r="E175" s="3" t="s">
        <v>19</v>
      </c>
      <c r="F175" s="8">
        <v>1325.86</v>
      </c>
      <c r="G175" s="8">
        <v>2017.15</v>
      </c>
      <c r="H175" s="5"/>
      <c r="I175" s="3">
        <f t="shared" si="14"/>
        <v>0</v>
      </c>
      <c r="J175" s="3">
        <f t="shared" si="15"/>
        <v>0</v>
      </c>
      <c r="K175" s="8">
        <f>F175*H175</f>
        <v>0</v>
      </c>
      <c r="L175" s="8">
        <f t="shared" si="12"/>
        <v>0</v>
      </c>
    </row>
    <row r="176" spans="1:12" ht="12.75">
      <c r="A176" s="3" t="s">
        <v>12</v>
      </c>
      <c r="B176" s="3" t="s">
        <v>364</v>
      </c>
      <c r="C176" s="4" t="s">
        <v>14</v>
      </c>
      <c r="D176" s="3" t="s">
        <v>365</v>
      </c>
      <c r="E176" s="3" t="s">
        <v>19</v>
      </c>
      <c r="F176" s="8">
        <v>462.26</v>
      </c>
      <c r="G176" s="8">
        <v>735.42</v>
      </c>
      <c r="H176" s="5"/>
      <c r="I176" s="3">
        <f t="shared" si="14"/>
        <v>0</v>
      </c>
      <c r="J176" s="3">
        <f t="shared" si="15"/>
        <v>0</v>
      </c>
      <c r="K176" s="8">
        <f>F176*H176</f>
        <v>0</v>
      </c>
      <c r="L176" s="8">
        <f t="shared" si="12"/>
        <v>0</v>
      </c>
    </row>
    <row r="177" spans="1:12" ht="12.75">
      <c r="A177" s="3" t="s">
        <v>12</v>
      </c>
      <c r="B177" s="3" t="s">
        <v>366</v>
      </c>
      <c r="C177" s="4" t="s">
        <v>14</v>
      </c>
      <c r="D177" s="3" t="s">
        <v>367</v>
      </c>
      <c r="E177" s="3" t="s">
        <v>19</v>
      </c>
      <c r="F177" s="8">
        <v>551.57</v>
      </c>
      <c r="G177" s="8">
        <v>840.48</v>
      </c>
      <c r="H177" s="5"/>
      <c r="I177" s="3">
        <f t="shared" si="14"/>
        <v>0</v>
      </c>
      <c r="J177" s="3">
        <f t="shared" si="15"/>
        <v>0</v>
      </c>
      <c r="K177" s="8">
        <f>F177*H177</f>
        <v>0</v>
      </c>
      <c r="L177" s="8">
        <f t="shared" si="12"/>
        <v>0</v>
      </c>
    </row>
    <row r="178" spans="1:12" ht="12.75">
      <c r="A178" s="3" t="s">
        <v>12</v>
      </c>
      <c r="B178" s="3" t="s">
        <v>368</v>
      </c>
      <c r="C178" s="4" t="s">
        <v>14</v>
      </c>
      <c r="D178" s="3" t="s">
        <v>369</v>
      </c>
      <c r="E178" s="3" t="s">
        <v>19</v>
      </c>
      <c r="F178" s="8">
        <v>430.75</v>
      </c>
      <c r="G178" s="8">
        <v>693.4</v>
      </c>
      <c r="H178" s="5"/>
      <c r="I178" s="3">
        <f t="shared" si="14"/>
        <v>0</v>
      </c>
      <c r="J178" s="3">
        <f t="shared" si="15"/>
        <v>0</v>
      </c>
      <c r="K178" s="8">
        <f>F178*H178</f>
        <v>0</v>
      </c>
      <c r="L178" s="8">
        <f t="shared" si="12"/>
        <v>0</v>
      </c>
    </row>
    <row r="179" spans="1:12" ht="12.75">
      <c r="A179" s="3" t="s">
        <v>12</v>
      </c>
      <c r="B179" s="3" t="s">
        <v>370</v>
      </c>
      <c r="C179" s="4" t="s">
        <v>14</v>
      </c>
      <c r="D179" s="3" t="s">
        <v>371</v>
      </c>
      <c r="E179" s="3" t="s">
        <v>19</v>
      </c>
      <c r="F179" s="8">
        <v>416.04</v>
      </c>
      <c r="G179" s="8">
        <v>661.88</v>
      </c>
      <c r="H179" s="5"/>
      <c r="I179" s="3">
        <f t="shared" si="14"/>
        <v>0</v>
      </c>
      <c r="J179" s="3">
        <f t="shared" si="15"/>
        <v>0</v>
      </c>
      <c r="K179" s="8">
        <f>F179*H179</f>
        <v>0</v>
      </c>
      <c r="L179" s="8">
        <f t="shared" si="12"/>
        <v>0</v>
      </c>
    </row>
    <row r="180" spans="1:12" ht="12.75">
      <c r="A180" s="3" t="s">
        <v>12</v>
      </c>
      <c r="B180" s="3" t="s">
        <v>372</v>
      </c>
      <c r="C180" s="4" t="s">
        <v>14</v>
      </c>
      <c r="D180" s="3" t="s">
        <v>373</v>
      </c>
      <c r="E180" s="3" t="s">
        <v>19</v>
      </c>
      <c r="F180" s="8">
        <v>586.23</v>
      </c>
      <c r="G180" s="8">
        <v>893.01</v>
      </c>
      <c r="H180" s="5"/>
      <c r="I180" s="3">
        <f t="shared" si="14"/>
        <v>0</v>
      </c>
      <c r="J180" s="3">
        <f t="shared" si="15"/>
        <v>0</v>
      </c>
      <c r="K180" s="8">
        <f>F180*H180</f>
        <v>0</v>
      </c>
      <c r="L180" s="8">
        <f t="shared" si="12"/>
        <v>0</v>
      </c>
    </row>
    <row r="181" spans="1:12" ht="12.75">
      <c r="A181" s="3" t="s">
        <v>12</v>
      </c>
      <c r="B181" s="3" t="s">
        <v>374</v>
      </c>
      <c r="C181" s="4" t="s">
        <v>14</v>
      </c>
      <c r="D181" s="3" t="s">
        <v>375</v>
      </c>
      <c r="E181" s="3" t="s">
        <v>19</v>
      </c>
      <c r="F181" s="8">
        <v>514.79</v>
      </c>
      <c r="G181" s="8">
        <v>819.47</v>
      </c>
      <c r="H181" s="5"/>
      <c r="I181" s="3">
        <f t="shared" si="14"/>
        <v>0</v>
      </c>
      <c r="J181" s="3">
        <f t="shared" si="15"/>
        <v>0</v>
      </c>
      <c r="K181" s="8">
        <f>F181*H181</f>
        <v>0</v>
      </c>
      <c r="L181" s="8">
        <f t="shared" si="12"/>
        <v>0</v>
      </c>
    </row>
    <row r="182" spans="1:12" ht="12.75">
      <c r="A182" s="3" t="s">
        <v>12</v>
      </c>
      <c r="B182" s="3" t="s">
        <v>376</v>
      </c>
      <c r="C182" s="4" t="s">
        <v>14</v>
      </c>
      <c r="D182" s="3" t="s">
        <v>377</v>
      </c>
      <c r="E182" s="3">
        <v>4</v>
      </c>
      <c r="F182" s="8">
        <v>430.75</v>
      </c>
      <c r="G182" s="8">
        <v>693.4</v>
      </c>
      <c r="H182" s="5"/>
      <c r="I182" s="3">
        <f t="shared" si="14"/>
        <v>0</v>
      </c>
      <c r="J182" s="3">
        <f t="shared" si="15"/>
        <v>0</v>
      </c>
      <c r="K182" s="8">
        <f>F182*H182</f>
        <v>0</v>
      </c>
      <c r="L182" s="8">
        <f t="shared" si="12"/>
        <v>0</v>
      </c>
    </row>
    <row r="183" spans="1:12" ht="12.75">
      <c r="A183" s="3" t="s">
        <v>12</v>
      </c>
      <c r="B183" s="3" t="s">
        <v>378</v>
      </c>
      <c r="C183" s="4" t="s">
        <v>14</v>
      </c>
      <c r="D183" s="3" t="s">
        <v>379</v>
      </c>
      <c r="E183" s="3" t="s">
        <v>19</v>
      </c>
      <c r="F183" s="8">
        <v>109.26</v>
      </c>
      <c r="G183" s="8">
        <v>168.1</v>
      </c>
      <c r="H183" s="5"/>
      <c r="I183" s="3">
        <f>0.077*H183</f>
        <v>0</v>
      </c>
      <c r="J183" s="3">
        <f>0.000302*H183</f>
        <v>0</v>
      </c>
      <c r="K183" s="8">
        <f>F183*H183</f>
        <v>0</v>
      </c>
      <c r="L183" s="8">
        <f t="shared" si="12"/>
        <v>0</v>
      </c>
    </row>
    <row r="184" spans="1:12" ht="12.75">
      <c r="A184" s="3" t="s">
        <v>12</v>
      </c>
      <c r="B184" s="3" t="s">
        <v>380</v>
      </c>
      <c r="C184" s="4" t="s">
        <v>14</v>
      </c>
      <c r="D184" s="3" t="s">
        <v>381</v>
      </c>
      <c r="E184" s="3" t="s">
        <v>16</v>
      </c>
      <c r="F184" s="8">
        <v>275.26</v>
      </c>
      <c r="G184" s="8">
        <v>420.24</v>
      </c>
      <c r="H184" s="5"/>
      <c r="I184" s="3">
        <f>0.105*H184</f>
        <v>0</v>
      </c>
      <c r="J184" s="3">
        <f>0.000226*H184</f>
        <v>0</v>
      </c>
      <c r="K184" s="8">
        <f>F184*H184</f>
        <v>0</v>
      </c>
      <c r="L184" s="8">
        <f t="shared" si="12"/>
        <v>0</v>
      </c>
    </row>
    <row r="185" spans="1:12" ht="12.75">
      <c r="A185" s="3" t="s">
        <v>12</v>
      </c>
      <c r="B185" s="3" t="s">
        <v>382</v>
      </c>
      <c r="C185" s="4" t="s">
        <v>14</v>
      </c>
      <c r="D185" s="3" t="s">
        <v>383</v>
      </c>
      <c r="E185" s="3">
        <v>1</v>
      </c>
      <c r="F185" s="8">
        <v>80.9</v>
      </c>
      <c r="G185" s="8">
        <v>126.07</v>
      </c>
      <c r="H185" s="5"/>
      <c r="I185" s="3">
        <f>0.06*H185</f>
        <v>0</v>
      </c>
      <c r="J185" s="3">
        <f>0.001*H185</f>
        <v>0</v>
      </c>
      <c r="K185" s="8">
        <f>F185*H185</f>
        <v>0</v>
      </c>
      <c r="L185" s="8">
        <f t="shared" si="12"/>
        <v>0</v>
      </c>
    </row>
    <row r="186" spans="1:12" ht="12.75">
      <c r="A186" s="3" t="s">
        <v>12</v>
      </c>
      <c r="B186" s="3" t="s">
        <v>384</v>
      </c>
      <c r="C186" s="4" t="s">
        <v>14</v>
      </c>
      <c r="D186" s="3" t="s">
        <v>385</v>
      </c>
      <c r="E186" s="3">
        <v>2</v>
      </c>
      <c r="F186" s="8">
        <v>153.39</v>
      </c>
      <c r="G186" s="8">
        <v>231.13</v>
      </c>
      <c r="H186" s="5"/>
      <c r="I186" s="3">
        <f>0.04*H186</f>
        <v>0</v>
      </c>
      <c r="J186" s="3">
        <f>0.000226*H186</f>
        <v>0</v>
      </c>
      <c r="K186" s="8">
        <f>F186*H186</f>
        <v>0</v>
      </c>
      <c r="L186" s="8">
        <f t="shared" si="12"/>
        <v>0</v>
      </c>
    </row>
    <row r="187" spans="1:12" ht="12.75">
      <c r="A187" s="3" t="s">
        <v>12</v>
      </c>
      <c r="B187" s="3" t="s">
        <v>386</v>
      </c>
      <c r="C187" s="4" t="s">
        <v>14</v>
      </c>
      <c r="D187" s="3" t="s">
        <v>387</v>
      </c>
      <c r="E187" s="3">
        <v>9</v>
      </c>
      <c r="F187" s="8">
        <v>209.07</v>
      </c>
      <c r="G187" s="8">
        <v>315.18</v>
      </c>
      <c r="H187" s="5"/>
      <c r="I187" s="3">
        <f>0.073*H187</f>
        <v>0</v>
      </c>
      <c r="J187" s="3">
        <f>0.000169*H187</f>
        <v>0</v>
      </c>
      <c r="K187" s="8">
        <f>F187*H187</f>
        <v>0</v>
      </c>
      <c r="L187" s="8">
        <f t="shared" si="12"/>
        <v>0</v>
      </c>
    </row>
    <row r="188" spans="1:12" ht="12.75">
      <c r="A188" s="3" t="s">
        <v>12</v>
      </c>
      <c r="B188" s="3" t="s">
        <v>388</v>
      </c>
      <c r="C188" s="4" t="s">
        <v>14</v>
      </c>
      <c r="D188" s="3" t="s">
        <v>389</v>
      </c>
      <c r="E188" s="3" t="s">
        <v>19</v>
      </c>
      <c r="F188" s="8">
        <v>219.58</v>
      </c>
      <c r="G188" s="8">
        <v>336.19</v>
      </c>
      <c r="H188" s="5"/>
      <c r="I188" s="3">
        <f>0.02*H188</f>
        <v>0</v>
      </c>
      <c r="J188" s="3">
        <f>0.000169*H188</f>
        <v>0</v>
      </c>
      <c r="K188" s="8">
        <f>F188*H188</f>
        <v>0</v>
      </c>
      <c r="L188" s="8">
        <f t="shared" si="12"/>
        <v>0</v>
      </c>
    </row>
    <row r="189" spans="1:12" ht="12.75">
      <c r="A189" s="3" t="s">
        <v>12</v>
      </c>
      <c r="B189" s="3" t="s">
        <v>390</v>
      </c>
      <c r="C189" s="4" t="s">
        <v>14</v>
      </c>
      <c r="D189" s="3" t="s">
        <v>391</v>
      </c>
      <c r="E189" s="3" t="s">
        <v>16</v>
      </c>
      <c r="F189" s="8">
        <v>330.94</v>
      </c>
      <c r="G189" s="8">
        <v>504.29</v>
      </c>
      <c r="H189" s="5"/>
      <c r="I189" s="3">
        <f>0.2*H189</f>
        <v>0</v>
      </c>
      <c r="J189" s="3">
        <f>0.0016*H189</f>
        <v>0</v>
      </c>
      <c r="K189" s="8">
        <f>F189*H189</f>
        <v>0</v>
      </c>
      <c r="L189" s="8">
        <f t="shared" si="12"/>
        <v>0</v>
      </c>
    </row>
    <row r="190" spans="1:12" ht="12.75">
      <c r="A190" s="3" t="s">
        <v>12</v>
      </c>
      <c r="B190" s="3" t="s">
        <v>392</v>
      </c>
      <c r="C190" s="4" t="s">
        <v>14</v>
      </c>
      <c r="D190" s="3" t="s">
        <v>393</v>
      </c>
      <c r="E190" s="3" t="s">
        <v>16</v>
      </c>
      <c r="F190" s="8">
        <v>1879.52</v>
      </c>
      <c r="G190" s="8">
        <v>2857.63</v>
      </c>
      <c r="H190" s="5"/>
      <c r="I190" s="3">
        <f>0*H190</f>
        <v>0</v>
      </c>
      <c r="J190" s="3">
        <f>0.003*H190</f>
        <v>0</v>
      </c>
      <c r="K190" s="8">
        <f>F190*H190</f>
        <v>0</v>
      </c>
      <c r="L190" s="8">
        <f t="shared" si="12"/>
        <v>0</v>
      </c>
    </row>
    <row r="191" spans="1:12" ht="12.75">
      <c r="A191" s="3" t="s">
        <v>12</v>
      </c>
      <c r="B191" s="3" t="s">
        <v>394</v>
      </c>
      <c r="C191" s="4" t="s">
        <v>14</v>
      </c>
      <c r="D191" s="3" t="s">
        <v>395</v>
      </c>
      <c r="E191" s="3" t="s">
        <v>19</v>
      </c>
      <c r="F191" s="8">
        <v>160.74</v>
      </c>
      <c r="G191" s="8">
        <v>241.64</v>
      </c>
      <c r="H191" s="5"/>
      <c r="I191" s="3">
        <f>0.05*H191</f>
        <v>0</v>
      </c>
      <c r="J191" s="3">
        <f>0.001*H191</f>
        <v>0</v>
      </c>
      <c r="K191" s="8">
        <f>F191*H191</f>
        <v>0</v>
      </c>
      <c r="L191" s="8">
        <f t="shared" si="12"/>
        <v>0</v>
      </c>
    </row>
    <row r="192" spans="1:12" ht="12.75">
      <c r="A192" s="3" t="s">
        <v>12</v>
      </c>
      <c r="B192" s="3" t="s">
        <v>396</v>
      </c>
      <c r="C192" s="4" t="s">
        <v>14</v>
      </c>
      <c r="D192" s="3" t="s">
        <v>397</v>
      </c>
      <c r="E192" s="3" t="s">
        <v>16</v>
      </c>
      <c r="F192" s="8">
        <v>901.3</v>
      </c>
      <c r="G192" s="8">
        <v>1351.96</v>
      </c>
      <c r="H192" s="5"/>
      <c r="I192" s="3">
        <f>1*H192</f>
        <v>0</v>
      </c>
      <c r="J192" s="3">
        <f>0.013178*H192</f>
        <v>0</v>
      </c>
      <c r="K192" s="8">
        <f>F192*H192</f>
        <v>0</v>
      </c>
      <c r="L192" s="8">
        <f t="shared" si="12"/>
        <v>0</v>
      </c>
    </row>
    <row r="193" spans="1:12" ht="12.75">
      <c r="A193" s="3" t="s">
        <v>12</v>
      </c>
      <c r="B193" s="3" t="s">
        <v>398</v>
      </c>
      <c r="C193" s="4" t="s">
        <v>14</v>
      </c>
      <c r="D193" s="3" t="s">
        <v>399</v>
      </c>
      <c r="E193" s="3" t="s">
        <v>19</v>
      </c>
      <c r="F193" s="8">
        <v>1979.33</v>
      </c>
      <c r="G193" s="8">
        <v>3004.72</v>
      </c>
      <c r="H193" s="5"/>
      <c r="I193" s="3">
        <f>3*H193</f>
        <v>0</v>
      </c>
      <c r="J193" s="3">
        <f>0.01944*H193</f>
        <v>0</v>
      </c>
      <c r="K193" s="8">
        <f>F193*H193</f>
        <v>0</v>
      </c>
      <c r="L193" s="8">
        <f t="shared" si="12"/>
        <v>0</v>
      </c>
    </row>
    <row r="194" spans="1:12" ht="12.75">
      <c r="A194" s="3" t="s">
        <v>12</v>
      </c>
      <c r="B194" s="3" t="s">
        <v>400</v>
      </c>
      <c r="C194" s="4" t="s">
        <v>14</v>
      </c>
      <c r="D194" s="3" t="s">
        <v>401</v>
      </c>
      <c r="E194" s="3" t="s">
        <v>19</v>
      </c>
      <c r="F194" s="8">
        <v>2210.46</v>
      </c>
      <c r="G194" s="8">
        <v>3361.92</v>
      </c>
      <c r="H194" s="5"/>
      <c r="I194" s="3">
        <f>1*H194</f>
        <v>0</v>
      </c>
      <c r="J194" s="3">
        <f>0.01*H194</f>
        <v>0</v>
      </c>
      <c r="K194" s="8">
        <f>F194*H194</f>
        <v>0</v>
      </c>
      <c r="L194" s="8">
        <f aca="true" t="shared" si="16" ref="L194:L257">G194*H194</f>
        <v>0</v>
      </c>
    </row>
    <row r="195" spans="1:12" ht="12.75">
      <c r="A195" s="3" t="s">
        <v>12</v>
      </c>
      <c r="B195" s="3" t="s">
        <v>402</v>
      </c>
      <c r="C195" s="4" t="s">
        <v>14</v>
      </c>
      <c r="D195" s="3" t="s">
        <v>403</v>
      </c>
      <c r="E195" s="3" t="s">
        <v>16</v>
      </c>
      <c r="F195" s="8">
        <v>187.01</v>
      </c>
      <c r="G195" s="8">
        <v>283.66</v>
      </c>
      <c r="H195" s="5"/>
      <c r="I195" s="3">
        <f>0.25*H195</f>
        <v>0</v>
      </c>
      <c r="J195" s="3">
        <f>0.001302*H195</f>
        <v>0</v>
      </c>
      <c r="K195" s="8">
        <f>F195*H195</f>
        <v>0</v>
      </c>
      <c r="L195" s="8">
        <f t="shared" si="16"/>
        <v>0</v>
      </c>
    </row>
    <row r="196" spans="1:12" ht="12.75">
      <c r="A196" s="3" t="s">
        <v>12</v>
      </c>
      <c r="B196" s="3" t="s">
        <v>404</v>
      </c>
      <c r="C196" s="4" t="s">
        <v>14</v>
      </c>
      <c r="D196" s="3" t="s">
        <v>405</v>
      </c>
      <c r="E196" s="3" t="s">
        <v>19</v>
      </c>
      <c r="F196" s="8">
        <v>984.41</v>
      </c>
      <c r="G196" s="8">
        <v>1491.85</v>
      </c>
      <c r="H196" s="5"/>
      <c r="I196" s="3">
        <f>0*H196</f>
        <v>0</v>
      </c>
      <c r="J196" s="3">
        <f>0*H196</f>
        <v>0</v>
      </c>
      <c r="K196" s="8">
        <f>F196*H196</f>
        <v>0</v>
      </c>
      <c r="L196" s="8">
        <f t="shared" si="16"/>
        <v>0</v>
      </c>
    </row>
    <row r="197" spans="1:12" ht="12.75">
      <c r="A197" s="3" t="s">
        <v>12</v>
      </c>
      <c r="B197" s="3" t="s">
        <v>406</v>
      </c>
      <c r="C197" s="4" t="s">
        <v>14</v>
      </c>
      <c r="D197" s="3" t="s">
        <v>407</v>
      </c>
      <c r="E197" s="3">
        <v>3</v>
      </c>
      <c r="F197" s="8">
        <v>662.93</v>
      </c>
      <c r="G197" s="8">
        <v>1008.58</v>
      </c>
      <c r="H197" s="5"/>
      <c r="I197" s="3">
        <f>0*H197</f>
        <v>0</v>
      </c>
      <c r="J197" s="3">
        <f>0*H197</f>
        <v>0</v>
      </c>
      <c r="K197" s="8">
        <f>F197*H197</f>
        <v>0</v>
      </c>
      <c r="L197" s="8">
        <f t="shared" si="16"/>
        <v>0</v>
      </c>
    </row>
    <row r="198" spans="1:12" ht="12.75">
      <c r="A198" s="3" t="s">
        <v>12</v>
      </c>
      <c r="B198" s="3" t="s">
        <v>408</v>
      </c>
      <c r="C198" s="4" t="s">
        <v>14</v>
      </c>
      <c r="D198" s="3" t="s">
        <v>409</v>
      </c>
      <c r="E198" s="3">
        <v>3</v>
      </c>
      <c r="F198" s="8">
        <v>662.93</v>
      </c>
      <c r="G198" s="8">
        <v>1008.58</v>
      </c>
      <c r="H198" s="5"/>
      <c r="I198" s="3">
        <f>0*H198</f>
        <v>0</v>
      </c>
      <c r="J198" s="3">
        <f>0*H198</f>
        <v>0</v>
      </c>
      <c r="K198" s="8">
        <f>F198*H198</f>
        <v>0</v>
      </c>
      <c r="L198" s="8">
        <f t="shared" si="16"/>
        <v>0</v>
      </c>
    </row>
    <row r="199" spans="1:12" ht="12.75">
      <c r="A199" s="3" t="s">
        <v>12</v>
      </c>
      <c r="B199" s="3" t="s">
        <v>410</v>
      </c>
      <c r="C199" s="4" t="s">
        <v>14</v>
      </c>
      <c r="D199" s="3" t="s">
        <v>411</v>
      </c>
      <c r="E199" s="3" t="s">
        <v>16</v>
      </c>
      <c r="F199" s="8">
        <v>197.51</v>
      </c>
      <c r="G199" s="8">
        <v>304.67</v>
      </c>
      <c r="H199" s="5"/>
      <c r="I199" s="3">
        <f>0.18*H199</f>
        <v>0</v>
      </c>
      <c r="J199" s="3">
        <f>0.001189*H199</f>
        <v>0</v>
      </c>
      <c r="K199" s="8">
        <f>F199*H199</f>
        <v>0</v>
      </c>
      <c r="L199" s="8">
        <f t="shared" si="16"/>
        <v>0</v>
      </c>
    </row>
    <row r="200" spans="1:12" ht="12.75">
      <c r="A200" s="3" t="s">
        <v>12</v>
      </c>
      <c r="B200" s="3" t="s">
        <v>412</v>
      </c>
      <c r="C200" s="4" t="s">
        <v>14</v>
      </c>
      <c r="D200" s="3" t="s">
        <v>413</v>
      </c>
      <c r="E200" s="3">
        <v>2</v>
      </c>
      <c r="F200" s="8">
        <v>684.99</v>
      </c>
      <c r="G200" s="8">
        <v>1040.09</v>
      </c>
      <c r="H200" s="5"/>
      <c r="I200" s="3">
        <f>0*H200</f>
        <v>0</v>
      </c>
      <c r="J200" s="3">
        <f>0*H200</f>
        <v>0</v>
      </c>
      <c r="K200" s="8">
        <f>F200*H200</f>
        <v>0</v>
      </c>
      <c r="L200" s="8">
        <f t="shared" si="16"/>
        <v>0</v>
      </c>
    </row>
    <row r="201" spans="1:12" ht="12.75">
      <c r="A201" s="3" t="s">
        <v>12</v>
      </c>
      <c r="B201" s="3" t="s">
        <v>414</v>
      </c>
      <c r="C201" s="4" t="s">
        <v>14</v>
      </c>
      <c r="D201" s="3" t="s">
        <v>415</v>
      </c>
      <c r="E201" s="3">
        <v>4</v>
      </c>
      <c r="F201" s="8">
        <v>684.99</v>
      </c>
      <c r="G201" s="8">
        <v>1040.09</v>
      </c>
      <c r="H201" s="5"/>
      <c r="I201" s="3">
        <f>0*H201</f>
        <v>0</v>
      </c>
      <c r="J201" s="3">
        <f>0*H201</f>
        <v>0</v>
      </c>
      <c r="K201" s="8">
        <f>F201*H201</f>
        <v>0</v>
      </c>
      <c r="L201" s="8">
        <f t="shared" si="16"/>
        <v>0</v>
      </c>
    </row>
    <row r="202" spans="1:12" ht="12.75">
      <c r="A202" s="3" t="s">
        <v>12</v>
      </c>
      <c r="B202" s="3" t="s">
        <v>416</v>
      </c>
      <c r="C202" s="4" t="s">
        <v>14</v>
      </c>
      <c r="D202" s="3" t="s">
        <v>417</v>
      </c>
      <c r="E202" s="3">
        <v>2</v>
      </c>
      <c r="F202" s="8">
        <v>507.44</v>
      </c>
      <c r="G202" s="8">
        <v>766.94</v>
      </c>
      <c r="H202" s="5"/>
      <c r="I202" s="3">
        <f>0*H202</f>
        <v>0</v>
      </c>
      <c r="J202" s="3">
        <f>0*H202</f>
        <v>0</v>
      </c>
      <c r="K202" s="8">
        <f>F202*H202</f>
        <v>0</v>
      </c>
      <c r="L202" s="8">
        <f t="shared" si="16"/>
        <v>0</v>
      </c>
    </row>
    <row r="203" spans="1:12" ht="12.75">
      <c r="A203" s="3" t="s">
        <v>12</v>
      </c>
      <c r="B203" s="3" t="s">
        <v>418</v>
      </c>
      <c r="C203" s="4" t="s">
        <v>14</v>
      </c>
      <c r="D203" s="3" t="s">
        <v>419</v>
      </c>
      <c r="E203" s="3">
        <v>2</v>
      </c>
      <c r="F203" s="8">
        <v>0</v>
      </c>
      <c r="G203" s="8">
        <v>0</v>
      </c>
      <c r="H203" s="5"/>
      <c r="I203" s="3">
        <f>0.18*H203</f>
        <v>0</v>
      </c>
      <c r="J203" s="3">
        <f>0.002*H203</f>
        <v>0</v>
      </c>
      <c r="K203" s="8">
        <f>F203*H203</f>
        <v>0</v>
      </c>
      <c r="L203" s="8">
        <f t="shared" si="16"/>
        <v>0</v>
      </c>
    </row>
    <row r="204" spans="1:12" ht="12.75">
      <c r="A204" s="3" t="s">
        <v>12</v>
      </c>
      <c r="B204" s="3" t="s">
        <v>420</v>
      </c>
      <c r="C204" s="4" t="s">
        <v>14</v>
      </c>
      <c r="D204" s="3" t="s">
        <v>421</v>
      </c>
      <c r="E204" s="3" t="s">
        <v>16</v>
      </c>
      <c r="F204" s="8">
        <v>264.75</v>
      </c>
      <c r="G204" s="8">
        <v>399.23</v>
      </c>
      <c r="H204" s="5"/>
      <c r="I204" s="3">
        <f>0.2*H204</f>
        <v>0</v>
      </c>
      <c r="J204" s="3">
        <f>0.002*H204</f>
        <v>0</v>
      </c>
      <c r="K204" s="8">
        <f>F204*H204</f>
        <v>0</v>
      </c>
      <c r="L204" s="8">
        <f t="shared" si="16"/>
        <v>0</v>
      </c>
    </row>
    <row r="205" spans="1:12" ht="12.75">
      <c r="A205" s="3" t="s">
        <v>12</v>
      </c>
      <c r="B205" s="3" t="s">
        <v>422</v>
      </c>
      <c r="C205" s="4" t="s">
        <v>14</v>
      </c>
      <c r="D205" s="3" t="s">
        <v>423</v>
      </c>
      <c r="E205" s="3">
        <v>9</v>
      </c>
      <c r="F205" s="8">
        <v>188.01</v>
      </c>
      <c r="G205" s="8">
        <v>282</v>
      </c>
      <c r="H205" s="5"/>
      <c r="I205" s="3">
        <f>0.2*H205</f>
        <v>0</v>
      </c>
      <c r="J205" s="3">
        <f>0.002*H205</f>
        <v>0</v>
      </c>
      <c r="K205" s="8">
        <f>F205*H205</f>
        <v>0</v>
      </c>
      <c r="L205" s="8">
        <f t="shared" si="16"/>
        <v>0</v>
      </c>
    </row>
    <row r="206" spans="1:12" ht="12.75">
      <c r="A206" s="3" t="s">
        <v>12</v>
      </c>
      <c r="B206" s="3" t="s">
        <v>424</v>
      </c>
      <c r="C206" s="4" t="s">
        <v>14</v>
      </c>
      <c r="D206" s="3" t="s">
        <v>425</v>
      </c>
      <c r="E206" s="3" t="s">
        <v>16</v>
      </c>
      <c r="F206" s="8">
        <v>729.12</v>
      </c>
      <c r="G206" s="8">
        <v>1103.13</v>
      </c>
      <c r="H206" s="5"/>
      <c r="I206" s="3">
        <f>0.43*H206</f>
        <v>0</v>
      </c>
      <c r="J206" s="3">
        <f>0.004626*H206</f>
        <v>0</v>
      </c>
      <c r="K206" s="8">
        <f>F206*H206</f>
        <v>0</v>
      </c>
      <c r="L206" s="8">
        <f t="shared" si="16"/>
        <v>0</v>
      </c>
    </row>
    <row r="207" spans="1:12" ht="12.75">
      <c r="A207" s="3" t="s">
        <v>12</v>
      </c>
      <c r="B207" s="3" t="s">
        <v>426</v>
      </c>
      <c r="C207" s="4" t="s">
        <v>14</v>
      </c>
      <c r="D207" s="3" t="s">
        <v>427</v>
      </c>
      <c r="E207" s="3" t="s">
        <v>16</v>
      </c>
      <c r="F207" s="8">
        <v>585.18</v>
      </c>
      <c r="G207" s="8">
        <v>893.01</v>
      </c>
      <c r="H207" s="5"/>
      <c r="I207" s="3">
        <f>0.24*H207</f>
        <v>0</v>
      </c>
      <c r="J207" s="3">
        <f>0.002197*H207</f>
        <v>0</v>
      </c>
      <c r="K207" s="8">
        <f>F207*H207</f>
        <v>0</v>
      </c>
      <c r="L207" s="8">
        <f t="shared" si="16"/>
        <v>0</v>
      </c>
    </row>
    <row r="208" spans="1:12" ht="12.75">
      <c r="A208" s="3" t="s">
        <v>12</v>
      </c>
      <c r="B208" s="3" t="s">
        <v>428</v>
      </c>
      <c r="C208" s="4" t="s">
        <v>14</v>
      </c>
      <c r="D208" s="3" t="s">
        <v>429</v>
      </c>
      <c r="E208" s="3" t="s">
        <v>16</v>
      </c>
      <c r="F208" s="8">
        <v>175.45</v>
      </c>
      <c r="G208" s="8">
        <v>262.65</v>
      </c>
      <c r="H208" s="5"/>
      <c r="I208" s="3">
        <f>0.24*H208</f>
        <v>0</v>
      </c>
      <c r="J208" s="3">
        <f>0.002197*H208</f>
        <v>0</v>
      </c>
      <c r="K208" s="8">
        <f>F208*H208</f>
        <v>0</v>
      </c>
      <c r="L208" s="8">
        <f t="shared" si="16"/>
        <v>0</v>
      </c>
    </row>
    <row r="209" spans="1:12" ht="12.75">
      <c r="A209" s="3" t="s">
        <v>12</v>
      </c>
      <c r="B209" s="3" t="s">
        <v>430</v>
      </c>
      <c r="C209" s="4" t="s">
        <v>14</v>
      </c>
      <c r="D209" s="3" t="s">
        <v>431</v>
      </c>
      <c r="E209" s="3" t="s">
        <v>16</v>
      </c>
      <c r="F209" s="8">
        <v>164.94</v>
      </c>
      <c r="G209" s="8">
        <v>252.14</v>
      </c>
      <c r="H209" s="5"/>
      <c r="I209" s="3">
        <f>0.45*H209</f>
        <v>0</v>
      </c>
      <c r="J209" s="3">
        <f>0.000991*H209</f>
        <v>0</v>
      </c>
      <c r="K209" s="8">
        <f>F209*H209</f>
        <v>0</v>
      </c>
      <c r="L209" s="8">
        <f t="shared" si="16"/>
        <v>0</v>
      </c>
    </row>
    <row r="210" spans="1:12" ht="12.75">
      <c r="A210" s="3" t="s">
        <v>12</v>
      </c>
      <c r="B210" s="3" t="s">
        <v>432</v>
      </c>
      <c r="C210" s="4" t="s">
        <v>14</v>
      </c>
      <c r="D210" s="3" t="s">
        <v>433</v>
      </c>
      <c r="E210" s="3" t="s">
        <v>19</v>
      </c>
      <c r="F210" s="8">
        <v>695.5</v>
      </c>
      <c r="G210" s="8">
        <v>1061.11</v>
      </c>
      <c r="H210" s="5"/>
      <c r="I210" s="3">
        <f>0.3*H210</f>
        <v>0</v>
      </c>
      <c r="J210" s="3">
        <f>0.002*H210</f>
        <v>0</v>
      </c>
      <c r="K210" s="8">
        <f>F210*H210</f>
        <v>0</v>
      </c>
      <c r="L210" s="8">
        <f t="shared" si="16"/>
        <v>0</v>
      </c>
    </row>
    <row r="211" spans="1:12" ht="12.75">
      <c r="A211" s="3" t="s">
        <v>12</v>
      </c>
      <c r="B211" s="3" t="s">
        <v>434</v>
      </c>
      <c r="C211" s="4" t="s">
        <v>14</v>
      </c>
      <c r="D211" s="3" t="s">
        <v>435</v>
      </c>
      <c r="E211" s="3">
        <v>1</v>
      </c>
      <c r="F211" s="8">
        <v>595.69</v>
      </c>
      <c r="G211" s="8">
        <v>903.52</v>
      </c>
      <c r="H211" s="5"/>
      <c r="I211" s="3">
        <f>0.28*H211</f>
        <v>0</v>
      </c>
      <c r="J211" s="3">
        <f>0.000169*H211</f>
        <v>0</v>
      </c>
      <c r="K211" s="8">
        <f>F211*H211</f>
        <v>0</v>
      </c>
      <c r="L211" s="8">
        <f t="shared" si="16"/>
        <v>0</v>
      </c>
    </row>
    <row r="212" spans="1:12" ht="12.75">
      <c r="A212" s="3" t="s">
        <v>12</v>
      </c>
      <c r="B212" s="3" t="s">
        <v>436</v>
      </c>
      <c r="C212" s="4" t="s">
        <v>14</v>
      </c>
      <c r="D212" s="3" t="s">
        <v>437</v>
      </c>
      <c r="E212" s="3" t="s">
        <v>16</v>
      </c>
      <c r="F212" s="8">
        <v>43.07</v>
      </c>
      <c r="G212" s="8">
        <v>63.04</v>
      </c>
      <c r="H212" s="5"/>
      <c r="I212" s="3">
        <f>0.03*H212</f>
        <v>0</v>
      </c>
      <c r="J212" s="3">
        <f>0.000032*H212</f>
        <v>0</v>
      </c>
      <c r="K212" s="8">
        <f>F212*H212</f>
        <v>0</v>
      </c>
      <c r="L212" s="8">
        <f t="shared" si="16"/>
        <v>0</v>
      </c>
    </row>
    <row r="213" spans="1:12" ht="12.75">
      <c r="A213" s="3" t="s">
        <v>12</v>
      </c>
      <c r="B213" s="3" t="s">
        <v>438</v>
      </c>
      <c r="C213" s="4" t="s">
        <v>14</v>
      </c>
      <c r="D213" s="3" t="s">
        <v>439</v>
      </c>
      <c r="E213" s="3" t="s">
        <v>16</v>
      </c>
      <c r="F213" s="8">
        <v>319.38</v>
      </c>
      <c r="G213" s="8">
        <v>483.28</v>
      </c>
      <c r="H213" s="5"/>
      <c r="I213" s="3">
        <f>0.15*H213</f>
        <v>0</v>
      </c>
      <c r="J213" s="3">
        <f>0.001*H213</f>
        <v>0</v>
      </c>
      <c r="K213" s="8">
        <f>F213*H213</f>
        <v>0</v>
      </c>
      <c r="L213" s="8">
        <f t="shared" si="16"/>
        <v>0</v>
      </c>
    </row>
    <row r="214" spans="1:12" ht="12.75">
      <c r="A214" s="3" t="s">
        <v>12</v>
      </c>
      <c r="B214" s="3" t="s">
        <v>440</v>
      </c>
      <c r="C214" s="4" t="s">
        <v>14</v>
      </c>
      <c r="D214" s="3" t="s">
        <v>441</v>
      </c>
      <c r="E214" s="3" t="s">
        <v>16</v>
      </c>
      <c r="F214" s="8">
        <v>662.93</v>
      </c>
      <c r="G214" s="8">
        <v>1008.58</v>
      </c>
      <c r="H214" s="5"/>
      <c r="I214" s="3">
        <f>0.44*H214</f>
        <v>0</v>
      </c>
      <c r="J214" s="3">
        <f>0.000226*H214</f>
        <v>0</v>
      </c>
      <c r="K214" s="8">
        <f>F214*H214</f>
        <v>0</v>
      </c>
      <c r="L214" s="8">
        <f t="shared" si="16"/>
        <v>0</v>
      </c>
    </row>
    <row r="215" spans="1:12" ht="12.75">
      <c r="A215" s="3" t="s">
        <v>12</v>
      </c>
      <c r="B215" s="3" t="s">
        <v>442</v>
      </c>
      <c r="C215" s="4" t="s">
        <v>14</v>
      </c>
      <c r="D215" s="3" t="s">
        <v>443</v>
      </c>
      <c r="E215" s="3" t="s">
        <v>19</v>
      </c>
      <c r="F215" s="8">
        <v>248.99</v>
      </c>
      <c r="G215" s="8">
        <v>378.22</v>
      </c>
      <c r="H215" s="5"/>
      <c r="I215" s="3">
        <f>0.44*H215</f>
        <v>0</v>
      </c>
      <c r="J215" s="3">
        <f>0.000226*H215</f>
        <v>0</v>
      </c>
      <c r="K215" s="8">
        <f>F215*H215</f>
        <v>0</v>
      </c>
      <c r="L215" s="8">
        <f t="shared" si="16"/>
        <v>0</v>
      </c>
    </row>
    <row r="216" spans="1:12" ht="12.75">
      <c r="A216" s="3" t="s">
        <v>12</v>
      </c>
      <c r="B216" s="3" t="s">
        <v>444</v>
      </c>
      <c r="C216" s="4" t="s">
        <v>14</v>
      </c>
      <c r="D216" s="3" t="s">
        <v>445</v>
      </c>
      <c r="E216" s="3">
        <v>6</v>
      </c>
      <c r="F216" s="8">
        <v>1050.6</v>
      </c>
      <c r="G216" s="8">
        <v>1596.91</v>
      </c>
      <c r="H216" s="5"/>
      <c r="I216" s="3">
        <f>1.5*H216</f>
        <v>0</v>
      </c>
      <c r="J216" s="3">
        <f>0.01*H216</f>
        <v>0</v>
      </c>
      <c r="K216" s="8">
        <f>F216*H216</f>
        <v>0</v>
      </c>
      <c r="L216" s="8">
        <f t="shared" si="16"/>
        <v>0</v>
      </c>
    </row>
    <row r="217" spans="1:12" ht="12.75">
      <c r="A217" s="3" t="s">
        <v>12</v>
      </c>
      <c r="B217" s="3" t="s">
        <v>446</v>
      </c>
      <c r="C217" s="4" t="s">
        <v>14</v>
      </c>
      <c r="D217" s="3" t="s">
        <v>447</v>
      </c>
      <c r="E217" s="3">
        <v>7</v>
      </c>
      <c r="F217" s="8">
        <v>1105.23</v>
      </c>
      <c r="G217" s="8">
        <v>1680.96</v>
      </c>
      <c r="H217" s="5"/>
      <c r="I217" s="3">
        <f>1.5*H217</f>
        <v>0</v>
      </c>
      <c r="J217" s="3">
        <f>0.01*H217</f>
        <v>0</v>
      </c>
      <c r="K217" s="8">
        <f>F217*H217</f>
        <v>0</v>
      </c>
      <c r="L217" s="8">
        <f t="shared" si="16"/>
        <v>0</v>
      </c>
    </row>
    <row r="218" spans="1:12" ht="12.75">
      <c r="A218" s="3" t="s">
        <v>12</v>
      </c>
      <c r="B218" s="3" t="s">
        <v>448</v>
      </c>
      <c r="C218" s="4" t="s">
        <v>14</v>
      </c>
      <c r="D218" s="3" t="s">
        <v>449</v>
      </c>
      <c r="E218" s="3">
        <v>6</v>
      </c>
      <c r="F218" s="8">
        <v>1537.03</v>
      </c>
      <c r="G218" s="8">
        <v>2332.33</v>
      </c>
      <c r="H218" s="5"/>
      <c r="I218" s="3">
        <f>1.5*H218</f>
        <v>0</v>
      </c>
      <c r="J218" s="3">
        <f>0.01*H218</f>
        <v>0</v>
      </c>
      <c r="K218" s="8">
        <f>F218*H218</f>
        <v>0</v>
      </c>
      <c r="L218" s="8">
        <f t="shared" si="16"/>
        <v>0</v>
      </c>
    </row>
    <row r="219" spans="1:12" ht="12.75">
      <c r="A219" s="3" t="s">
        <v>12</v>
      </c>
      <c r="B219" s="3" t="s">
        <v>450</v>
      </c>
      <c r="C219" s="4" t="s">
        <v>14</v>
      </c>
      <c r="D219" s="3" t="s">
        <v>451</v>
      </c>
      <c r="E219" s="3">
        <v>5</v>
      </c>
      <c r="F219" s="8">
        <v>773.24</v>
      </c>
      <c r="G219" s="8">
        <v>1176.67</v>
      </c>
      <c r="H219" s="5"/>
      <c r="I219" s="3">
        <f>1.5*H219</f>
        <v>0</v>
      </c>
      <c r="J219" s="3">
        <f>0.01*H219</f>
        <v>0</v>
      </c>
      <c r="K219" s="8">
        <f>F219*H219</f>
        <v>0</v>
      </c>
      <c r="L219" s="8">
        <f t="shared" si="16"/>
        <v>0</v>
      </c>
    </row>
    <row r="220" spans="1:12" ht="12.75">
      <c r="A220" s="3" t="s">
        <v>12</v>
      </c>
      <c r="B220" s="3" t="s">
        <v>452</v>
      </c>
      <c r="C220" s="4" t="s">
        <v>14</v>
      </c>
      <c r="D220" s="3" t="s">
        <v>453</v>
      </c>
      <c r="E220" s="3" t="s">
        <v>19</v>
      </c>
      <c r="F220" s="8">
        <v>363.51</v>
      </c>
      <c r="G220" s="8">
        <v>556.82</v>
      </c>
      <c r="H220" s="5"/>
      <c r="I220" s="3">
        <f>0.44*H220</f>
        <v>0</v>
      </c>
      <c r="J220" s="3">
        <f>0.000226*H220</f>
        <v>0</v>
      </c>
      <c r="K220" s="8">
        <f>F220*H220</f>
        <v>0</v>
      </c>
      <c r="L220" s="8">
        <f t="shared" si="16"/>
        <v>0</v>
      </c>
    </row>
    <row r="221" spans="1:12" ht="12.75">
      <c r="A221" s="3" t="s">
        <v>12</v>
      </c>
      <c r="B221" s="3" t="s">
        <v>454</v>
      </c>
      <c r="C221" s="4" t="s">
        <v>14</v>
      </c>
      <c r="D221" s="3" t="s">
        <v>455</v>
      </c>
      <c r="E221" s="3" t="s">
        <v>19</v>
      </c>
      <c r="F221" s="8">
        <v>868.13</v>
      </c>
      <c r="G221" s="8">
        <v>1302.19</v>
      </c>
      <c r="H221" s="5"/>
      <c r="I221" s="3">
        <f>0.31*H221</f>
        <v>0</v>
      </c>
      <c r="J221" s="3">
        <f>0.000424*H221</f>
        <v>0</v>
      </c>
      <c r="K221" s="8">
        <f>F221*H221</f>
        <v>0</v>
      </c>
      <c r="L221" s="8">
        <f t="shared" si="16"/>
        <v>0</v>
      </c>
    </row>
    <row r="222" spans="1:12" ht="12.75">
      <c r="A222" s="3" t="s">
        <v>12</v>
      </c>
      <c r="B222" s="3" t="s">
        <v>456</v>
      </c>
      <c r="C222" s="4" t="s">
        <v>14</v>
      </c>
      <c r="D222" s="3" t="s">
        <v>457</v>
      </c>
      <c r="E222" s="3" t="s">
        <v>19</v>
      </c>
      <c r="F222" s="8">
        <v>1105.23</v>
      </c>
      <c r="G222" s="8">
        <v>1680.96</v>
      </c>
      <c r="H222" s="5"/>
      <c r="I222" s="3">
        <f>0.2*H222</f>
        <v>0</v>
      </c>
      <c r="J222" s="3">
        <f>0.003*H222</f>
        <v>0</v>
      </c>
      <c r="K222" s="8">
        <f>F222*H222</f>
        <v>0</v>
      </c>
      <c r="L222" s="8">
        <f t="shared" si="16"/>
        <v>0</v>
      </c>
    </row>
    <row r="223" spans="1:12" ht="12.75">
      <c r="A223" s="3" t="s">
        <v>12</v>
      </c>
      <c r="B223" s="3" t="s">
        <v>458</v>
      </c>
      <c r="C223" s="4" t="s">
        <v>14</v>
      </c>
      <c r="D223" s="3" t="s">
        <v>459</v>
      </c>
      <c r="E223" s="3" t="s">
        <v>19</v>
      </c>
      <c r="F223" s="8">
        <v>617.75</v>
      </c>
      <c r="G223" s="8">
        <v>935.03</v>
      </c>
      <c r="H223" s="5"/>
      <c r="I223" s="3">
        <f>0.15*H223</f>
        <v>0</v>
      </c>
      <c r="J223" s="3">
        <f>0.000424*H223</f>
        <v>0</v>
      </c>
      <c r="K223" s="8">
        <f>F223*H223</f>
        <v>0</v>
      </c>
      <c r="L223" s="8">
        <f t="shared" si="16"/>
        <v>0</v>
      </c>
    </row>
    <row r="224" spans="1:12" ht="12.75">
      <c r="A224" s="3" t="s">
        <v>12</v>
      </c>
      <c r="B224" s="3" t="s">
        <v>460</v>
      </c>
      <c r="C224" s="4" t="s">
        <v>14</v>
      </c>
      <c r="D224" s="3" t="s">
        <v>461</v>
      </c>
      <c r="E224" s="3" t="s">
        <v>19</v>
      </c>
      <c r="F224" s="8">
        <v>651.37</v>
      </c>
      <c r="G224" s="8">
        <v>987.56</v>
      </c>
      <c r="H224" s="5"/>
      <c r="I224" s="3">
        <f>0.05*H224</f>
        <v>0</v>
      </c>
      <c r="J224" s="3">
        <f>0.001*H224</f>
        <v>0</v>
      </c>
      <c r="K224" s="8">
        <f>F224*H224</f>
        <v>0</v>
      </c>
      <c r="L224" s="8">
        <f t="shared" si="16"/>
        <v>0</v>
      </c>
    </row>
    <row r="225" spans="1:12" ht="12.75">
      <c r="A225" s="3" t="s">
        <v>12</v>
      </c>
      <c r="B225" s="3" t="s">
        <v>462</v>
      </c>
      <c r="C225" s="4" t="s">
        <v>14</v>
      </c>
      <c r="D225" s="3" t="s">
        <v>463</v>
      </c>
      <c r="E225" s="3" t="s">
        <v>16</v>
      </c>
      <c r="F225" s="8">
        <v>696.55</v>
      </c>
      <c r="G225" s="8">
        <v>1061.11</v>
      </c>
      <c r="H225" s="5"/>
      <c r="I225" s="3">
        <f>0.05*H225</f>
        <v>0</v>
      </c>
      <c r="J225" s="3">
        <f>0.001*H225</f>
        <v>0</v>
      </c>
      <c r="K225" s="8">
        <f>F225*H225</f>
        <v>0</v>
      </c>
      <c r="L225" s="8">
        <f t="shared" si="16"/>
        <v>0</v>
      </c>
    </row>
    <row r="226" spans="1:12" ht="12.75">
      <c r="A226" s="3" t="s">
        <v>12</v>
      </c>
      <c r="B226" s="3" t="s">
        <v>464</v>
      </c>
      <c r="C226" s="4" t="s">
        <v>14</v>
      </c>
      <c r="D226" s="3" t="s">
        <v>465</v>
      </c>
      <c r="E226" s="3" t="s">
        <v>16</v>
      </c>
      <c r="F226" s="8">
        <v>696.55</v>
      </c>
      <c r="G226" s="8">
        <v>1061.11</v>
      </c>
      <c r="H226" s="5"/>
      <c r="I226" s="3">
        <f>0.05*H226</f>
        <v>0</v>
      </c>
      <c r="J226" s="3">
        <f>0.001*H226</f>
        <v>0</v>
      </c>
      <c r="K226" s="8">
        <f>F226*H226</f>
        <v>0</v>
      </c>
      <c r="L226" s="8">
        <f t="shared" si="16"/>
        <v>0</v>
      </c>
    </row>
    <row r="227" spans="1:12" ht="12.75">
      <c r="A227" s="3" t="s">
        <v>12</v>
      </c>
      <c r="B227" s="3" t="s">
        <v>466</v>
      </c>
      <c r="C227" s="4" t="s">
        <v>14</v>
      </c>
      <c r="D227" s="3" t="s">
        <v>467</v>
      </c>
      <c r="E227" s="3" t="s">
        <v>16</v>
      </c>
      <c r="F227" s="8">
        <v>275.26</v>
      </c>
      <c r="G227" s="8">
        <v>420.24</v>
      </c>
      <c r="H227" s="5"/>
      <c r="I227" s="3">
        <f>0.142*H227</f>
        <v>0</v>
      </c>
      <c r="J227" s="3">
        <f>0.000509*H227</f>
        <v>0</v>
      </c>
      <c r="K227" s="8">
        <f>F227*H227</f>
        <v>0</v>
      </c>
      <c r="L227" s="8">
        <f t="shared" si="16"/>
        <v>0</v>
      </c>
    </row>
    <row r="228" spans="1:12" ht="12.75">
      <c r="A228" s="3" t="s">
        <v>12</v>
      </c>
      <c r="B228" s="3" t="s">
        <v>468</v>
      </c>
      <c r="C228" s="4" t="s">
        <v>14</v>
      </c>
      <c r="D228" s="3" t="s">
        <v>469</v>
      </c>
      <c r="E228" s="3" t="s">
        <v>16</v>
      </c>
      <c r="F228" s="8">
        <v>131.32</v>
      </c>
      <c r="G228" s="8">
        <v>199.61</v>
      </c>
      <c r="H228" s="5"/>
      <c r="I228" s="3">
        <f>0.097*H228</f>
        <v>0</v>
      </c>
      <c r="J228" s="3">
        <f>0.000424*H228</f>
        <v>0</v>
      </c>
      <c r="K228" s="8">
        <f>F228*H228</f>
        <v>0</v>
      </c>
      <c r="L228" s="8">
        <f t="shared" si="16"/>
        <v>0</v>
      </c>
    </row>
    <row r="229" spans="1:12" ht="12.75">
      <c r="A229" s="3" t="s">
        <v>12</v>
      </c>
      <c r="B229" s="3" t="s">
        <v>470</v>
      </c>
      <c r="C229" s="4" t="s">
        <v>14</v>
      </c>
      <c r="D229" s="3" t="s">
        <v>471</v>
      </c>
      <c r="E229" s="3">
        <v>2</v>
      </c>
      <c r="F229" s="8">
        <v>363.51</v>
      </c>
      <c r="G229" s="8">
        <v>556.82</v>
      </c>
      <c r="H229" s="5"/>
      <c r="I229" s="3">
        <f>0.05*H229</f>
        <v>0</v>
      </c>
      <c r="J229" s="3">
        <f>0.001*H229</f>
        <v>0</v>
      </c>
      <c r="K229" s="8">
        <f>F229*H229</f>
        <v>0</v>
      </c>
      <c r="L229" s="8">
        <f t="shared" si="16"/>
        <v>0</v>
      </c>
    </row>
    <row r="230" spans="1:12" ht="12.75">
      <c r="A230" s="3" t="s">
        <v>12</v>
      </c>
      <c r="B230" s="3" t="s">
        <v>472</v>
      </c>
      <c r="C230" s="4" t="s">
        <v>14</v>
      </c>
      <c r="D230" s="3" t="s">
        <v>473</v>
      </c>
      <c r="E230" s="3" t="s">
        <v>16</v>
      </c>
      <c r="F230" s="8">
        <v>496.93</v>
      </c>
      <c r="G230" s="8">
        <v>756.43</v>
      </c>
      <c r="H230" s="5"/>
      <c r="I230" s="3">
        <f>0.05*H230</f>
        <v>0</v>
      </c>
      <c r="J230" s="3">
        <f>0.001*H230</f>
        <v>0</v>
      </c>
      <c r="K230" s="8">
        <f>F230*H230</f>
        <v>0</v>
      </c>
      <c r="L230" s="8">
        <f t="shared" si="16"/>
        <v>0</v>
      </c>
    </row>
    <row r="231" spans="1:12" ht="12.75">
      <c r="A231" s="3" t="s">
        <v>12</v>
      </c>
      <c r="B231" s="3" t="s">
        <v>474</v>
      </c>
      <c r="C231" s="4" t="s">
        <v>14</v>
      </c>
      <c r="D231" s="3" t="s">
        <v>475</v>
      </c>
      <c r="E231" s="3" t="s">
        <v>19</v>
      </c>
      <c r="F231" s="8">
        <v>375.06</v>
      </c>
      <c r="G231" s="8">
        <v>567.32</v>
      </c>
      <c r="H231" s="5"/>
      <c r="I231" s="3">
        <f>0.16*H231</f>
        <v>0</v>
      </c>
      <c r="J231" s="3">
        <f>0.000509*H231</f>
        <v>0</v>
      </c>
      <c r="K231" s="8">
        <f>F231*H231</f>
        <v>0</v>
      </c>
      <c r="L231" s="8">
        <f t="shared" si="16"/>
        <v>0</v>
      </c>
    </row>
    <row r="232" spans="1:12" ht="12.75">
      <c r="A232" s="3" t="s">
        <v>12</v>
      </c>
      <c r="B232" s="3" t="s">
        <v>476</v>
      </c>
      <c r="C232" s="4" t="s">
        <v>14</v>
      </c>
      <c r="D232" s="3" t="s">
        <v>477</v>
      </c>
      <c r="E232" s="3">
        <v>4</v>
      </c>
      <c r="F232" s="8">
        <v>264.75</v>
      </c>
      <c r="G232" s="8">
        <v>399.23</v>
      </c>
      <c r="H232" s="5"/>
      <c r="I232" s="3">
        <f>0.05*H232</f>
        <v>0</v>
      </c>
      <c r="J232" s="3">
        <f>0.001*H232</f>
        <v>0</v>
      </c>
      <c r="K232" s="8">
        <f>F232*H232</f>
        <v>0</v>
      </c>
      <c r="L232" s="8">
        <f t="shared" si="16"/>
        <v>0</v>
      </c>
    </row>
    <row r="233" spans="1:12" ht="12.75">
      <c r="A233" s="3" t="s">
        <v>12</v>
      </c>
      <c r="B233" s="3" t="s">
        <v>478</v>
      </c>
      <c r="C233" s="4" t="s">
        <v>14</v>
      </c>
      <c r="D233" s="3" t="s">
        <v>479</v>
      </c>
      <c r="E233" s="3" t="s">
        <v>16</v>
      </c>
      <c r="F233" s="8">
        <v>97.71</v>
      </c>
      <c r="G233" s="8">
        <v>147.08</v>
      </c>
      <c r="H233" s="5"/>
      <c r="I233" s="3">
        <f>0.05*H233</f>
        <v>0</v>
      </c>
      <c r="J233" s="3">
        <f>0.0005*H233</f>
        <v>0</v>
      </c>
      <c r="K233" s="8">
        <f>F233*H233</f>
        <v>0</v>
      </c>
      <c r="L233" s="8">
        <f t="shared" si="16"/>
        <v>0</v>
      </c>
    </row>
    <row r="234" spans="1:12" ht="12.75">
      <c r="A234" s="3" t="s">
        <v>12</v>
      </c>
      <c r="B234" s="3" t="s">
        <v>480</v>
      </c>
      <c r="C234" s="4" t="s">
        <v>14</v>
      </c>
      <c r="D234" s="3" t="s">
        <v>481</v>
      </c>
      <c r="E234" s="3" t="s">
        <v>19</v>
      </c>
      <c r="F234" s="8">
        <v>87.2</v>
      </c>
      <c r="G234" s="8">
        <v>136.58</v>
      </c>
      <c r="H234" s="5"/>
      <c r="I234" s="3">
        <f>0.05*H234</f>
        <v>0</v>
      </c>
      <c r="J234" s="3">
        <f>0.00015*H234</f>
        <v>0</v>
      </c>
      <c r="K234" s="8">
        <f>F234*H234</f>
        <v>0</v>
      </c>
      <c r="L234" s="8">
        <f t="shared" si="16"/>
        <v>0</v>
      </c>
    </row>
    <row r="235" spans="1:12" ht="12.75">
      <c r="A235" s="3" t="s">
        <v>12</v>
      </c>
      <c r="B235" s="3" t="s">
        <v>482</v>
      </c>
      <c r="C235" s="4" t="s">
        <v>14</v>
      </c>
      <c r="D235" s="3" t="s">
        <v>483</v>
      </c>
      <c r="E235" s="3" t="s">
        <v>19</v>
      </c>
      <c r="F235" s="8">
        <v>253.19</v>
      </c>
      <c r="G235" s="8">
        <v>388.72</v>
      </c>
      <c r="H235" s="5"/>
      <c r="I235" s="3">
        <f>0.06*H235</f>
        <v>0</v>
      </c>
      <c r="J235" s="3">
        <f>0.000651*H235</f>
        <v>0</v>
      </c>
      <c r="K235" s="8">
        <f>F235*H235</f>
        <v>0</v>
      </c>
      <c r="L235" s="8">
        <f t="shared" si="16"/>
        <v>0</v>
      </c>
    </row>
    <row r="236" spans="1:12" ht="12.75">
      <c r="A236" s="3" t="s">
        <v>12</v>
      </c>
      <c r="B236" s="3" t="s">
        <v>484</v>
      </c>
      <c r="C236" s="4" t="s">
        <v>14</v>
      </c>
      <c r="D236" s="3" t="s">
        <v>485</v>
      </c>
      <c r="E236" s="3">
        <v>5</v>
      </c>
      <c r="F236" s="8">
        <v>1437.22</v>
      </c>
      <c r="G236" s="8">
        <v>2185.25</v>
      </c>
      <c r="H236" s="5"/>
      <c r="I236" s="3">
        <f>1.15*H236</f>
        <v>0</v>
      </c>
      <c r="J236" s="3">
        <f>0.004813*H236</f>
        <v>0</v>
      </c>
      <c r="K236" s="8">
        <f>F236*H236</f>
        <v>0</v>
      </c>
      <c r="L236" s="8">
        <f t="shared" si="16"/>
        <v>0</v>
      </c>
    </row>
    <row r="237" spans="1:12" ht="12.75">
      <c r="A237" s="3" t="s">
        <v>12</v>
      </c>
      <c r="B237" s="3" t="s">
        <v>486</v>
      </c>
      <c r="C237" s="4" t="s">
        <v>14</v>
      </c>
      <c r="D237" s="3" t="s">
        <v>487</v>
      </c>
      <c r="E237" s="3" t="s">
        <v>19</v>
      </c>
      <c r="F237" s="8">
        <v>331.99</v>
      </c>
      <c r="G237" s="8">
        <v>504.29</v>
      </c>
      <c r="H237" s="5"/>
      <c r="I237" s="3">
        <f aca="true" t="shared" si="17" ref="I237:I242">0.05*H237</f>
        <v>0</v>
      </c>
      <c r="J237" s="3">
        <f aca="true" t="shared" si="18" ref="J237:J242">0.001*H237</f>
        <v>0</v>
      </c>
      <c r="K237" s="8">
        <f>F237*H237</f>
        <v>0</v>
      </c>
      <c r="L237" s="8">
        <f t="shared" si="16"/>
        <v>0</v>
      </c>
    </row>
    <row r="238" spans="1:12" ht="12.75">
      <c r="A238" s="3" t="s">
        <v>12</v>
      </c>
      <c r="B238" s="3" t="s">
        <v>488</v>
      </c>
      <c r="C238" s="4" t="s">
        <v>14</v>
      </c>
      <c r="D238" s="3" t="s">
        <v>489</v>
      </c>
      <c r="E238" s="3" t="s">
        <v>19</v>
      </c>
      <c r="F238" s="8">
        <v>320.43</v>
      </c>
      <c r="G238" s="8">
        <v>483.28</v>
      </c>
      <c r="H238" s="5"/>
      <c r="I238" s="3">
        <f t="shared" si="17"/>
        <v>0</v>
      </c>
      <c r="J238" s="3">
        <f t="shared" si="18"/>
        <v>0</v>
      </c>
      <c r="K238" s="8">
        <f>F238*H238</f>
        <v>0</v>
      </c>
      <c r="L238" s="8">
        <f t="shared" si="16"/>
        <v>0</v>
      </c>
    </row>
    <row r="239" spans="1:12" ht="12.75">
      <c r="A239" s="3" t="s">
        <v>12</v>
      </c>
      <c r="B239" s="3" t="s">
        <v>490</v>
      </c>
      <c r="C239" s="4" t="s">
        <v>14</v>
      </c>
      <c r="D239" s="3" t="s">
        <v>491</v>
      </c>
      <c r="E239" s="3" t="s">
        <v>19</v>
      </c>
      <c r="F239" s="8">
        <v>342.5</v>
      </c>
      <c r="G239" s="8">
        <v>525.3</v>
      </c>
      <c r="H239" s="5"/>
      <c r="I239" s="3">
        <f t="shared" si="17"/>
        <v>0</v>
      </c>
      <c r="J239" s="3">
        <f t="shared" si="18"/>
        <v>0</v>
      </c>
      <c r="K239" s="8">
        <f>F239*H239</f>
        <v>0</v>
      </c>
      <c r="L239" s="8">
        <f t="shared" si="16"/>
        <v>0</v>
      </c>
    </row>
    <row r="240" spans="1:12" ht="12.75">
      <c r="A240" s="3" t="s">
        <v>12</v>
      </c>
      <c r="B240" s="3" t="s">
        <v>492</v>
      </c>
      <c r="C240" s="4" t="s">
        <v>14</v>
      </c>
      <c r="D240" s="3" t="s">
        <v>493</v>
      </c>
      <c r="E240" s="3" t="s">
        <v>19</v>
      </c>
      <c r="F240" s="8">
        <v>309.93</v>
      </c>
      <c r="G240" s="8">
        <v>472.77</v>
      </c>
      <c r="H240" s="5"/>
      <c r="I240" s="3">
        <f t="shared" si="17"/>
        <v>0</v>
      </c>
      <c r="J240" s="3">
        <f t="shared" si="18"/>
        <v>0</v>
      </c>
      <c r="K240" s="8">
        <f>F240*H240</f>
        <v>0</v>
      </c>
      <c r="L240" s="8">
        <f t="shared" si="16"/>
        <v>0</v>
      </c>
    </row>
    <row r="241" spans="1:12" ht="12.75">
      <c r="A241" s="3" t="s">
        <v>12</v>
      </c>
      <c r="B241" s="3" t="s">
        <v>494</v>
      </c>
      <c r="C241" s="4" t="s">
        <v>14</v>
      </c>
      <c r="D241" s="3" t="s">
        <v>495</v>
      </c>
      <c r="E241" s="3" t="s">
        <v>19</v>
      </c>
      <c r="F241" s="8">
        <v>330.94</v>
      </c>
      <c r="G241" s="8">
        <v>504.29</v>
      </c>
      <c r="H241" s="5"/>
      <c r="I241" s="3">
        <f t="shared" si="17"/>
        <v>0</v>
      </c>
      <c r="J241" s="3">
        <f t="shared" si="18"/>
        <v>0</v>
      </c>
      <c r="K241" s="8">
        <f>F241*H241</f>
        <v>0</v>
      </c>
      <c r="L241" s="8">
        <f t="shared" si="16"/>
        <v>0</v>
      </c>
    </row>
    <row r="242" spans="1:12" ht="12.75">
      <c r="A242" s="3" t="s">
        <v>12</v>
      </c>
      <c r="B242" s="3" t="s">
        <v>496</v>
      </c>
      <c r="C242" s="4" t="s">
        <v>14</v>
      </c>
      <c r="D242" s="3" t="s">
        <v>497</v>
      </c>
      <c r="E242" s="3" t="s">
        <v>19</v>
      </c>
      <c r="F242" s="8">
        <v>354.05</v>
      </c>
      <c r="G242" s="8">
        <v>535.81</v>
      </c>
      <c r="H242" s="5"/>
      <c r="I242" s="3">
        <f t="shared" si="17"/>
        <v>0</v>
      </c>
      <c r="J242" s="3">
        <f t="shared" si="18"/>
        <v>0</v>
      </c>
      <c r="K242" s="8">
        <f>F242*H242</f>
        <v>0</v>
      </c>
      <c r="L242" s="8">
        <f t="shared" si="16"/>
        <v>0</v>
      </c>
    </row>
    <row r="243" spans="1:12" ht="12.75">
      <c r="A243" s="3" t="s">
        <v>12</v>
      </c>
      <c r="B243" s="3" t="s">
        <v>498</v>
      </c>
      <c r="C243" s="4" t="s">
        <v>14</v>
      </c>
      <c r="D243" s="3" t="s">
        <v>499</v>
      </c>
      <c r="E243" s="3" t="s">
        <v>19</v>
      </c>
      <c r="F243" s="8">
        <v>595.69</v>
      </c>
      <c r="G243" s="8">
        <v>903.52</v>
      </c>
      <c r="H243" s="5"/>
      <c r="I243" s="3">
        <f>0.3*H243</f>
        <v>0</v>
      </c>
      <c r="J243" s="3">
        <f>0.003*H243</f>
        <v>0</v>
      </c>
      <c r="K243" s="8">
        <f>F243*H243</f>
        <v>0</v>
      </c>
      <c r="L243" s="8">
        <f t="shared" si="16"/>
        <v>0</v>
      </c>
    </row>
    <row r="244" spans="1:12" ht="12.75">
      <c r="A244" s="3" t="s">
        <v>12</v>
      </c>
      <c r="B244" s="3" t="s">
        <v>500</v>
      </c>
      <c r="C244" s="4" t="s">
        <v>14</v>
      </c>
      <c r="D244" s="3" t="s">
        <v>501</v>
      </c>
      <c r="E244" s="3" t="s">
        <v>16</v>
      </c>
      <c r="F244" s="8">
        <v>474.87</v>
      </c>
      <c r="G244" s="8">
        <v>724.91</v>
      </c>
      <c r="H244" s="5"/>
      <c r="I244" s="3">
        <f>0.543*H244</f>
        <v>0</v>
      </c>
      <c r="J244" s="3">
        <f>0.000339*H244</f>
        <v>0</v>
      </c>
      <c r="K244" s="8">
        <f>F244*H244</f>
        <v>0</v>
      </c>
      <c r="L244" s="8">
        <f t="shared" si="16"/>
        <v>0</v>
      </c>
    </row>
    <row r="245" spans="1:12" ht="12.75">
      <c r="A245" s="3" t="s">
        <v>12</v>
      </c>
      <c r="B245" s="3" t="s">
        <v>502</v>
      </c>
      <c r="C245" s="4" t="s">
        <v>14</v>
      </c>
      <c r="D245" s="3" t="s">
        <v>503</v>
      </c>
      <c r="E245" s="3" t="s">
        <v>16</v>
      </c>
      <c r="F245" s="8">
        <v>861.49</v>
      </c>
      <c r="G245" s="8">
        <v>1313.25</v>
      </c>
      <c r="H245" s="5"/>
      <c r="I245" s="3">
        <f>0.3*H245</f>
        <v>0</v>
      </c>
      <c r="J245" s="3">
        <f>0.003*H245</f>
        <v>0</v>
      </c>
      <c r="K245" s="8">
        <f>F245*H245</f>
        <v>0</v>
      </c>
      <c r="L245" s="8">
        <f t="shared" si="16"/>
        <v>0</v>
      </c>
    </row>
    <row r="246" spans="1:12" ht="12.75">
      <c r="A246" s="3" t="s">
        <v>12</v>
      </c>
      <c r="B246" s="3" t="s">
        <v>504</v>
      </c>
      <c r="C246" s="4" t="s">
        <v>14</v>
      </c>
      <c r="D246" s="3" t="s">
        <v>505</v>
      </c>
      <c r="E246" s="3" t="s">
        <v>16</v>
      </c>
      <c r="F246" s="8">
        <v>585.18</v>
      </c>
      <c r="G246" s="8">
        <v>893.01</v>
      </c>
      <c r="H246" s="5"/>
      <c r="I246" s="3">
        <f>0.3*H246</f>
        <v>0</v>
      </c>
      <c r="J246" s="3">
        <f>0.003*H246</f>
        <v>0</v>
      </c>
      <c r="K246" s="8">
        <f>F246*H246</f>
        <v>0</v>
      </c>
      <c r="L246" s="8">
        <f t="shared" si="16"/>
        <v>0</v>
      </c>
    </row>
    <row r="247" spans="1:12" ht="12.75">
      <c r="A247" s="3" t="s">
        <v>12</v>
      </c>
      <c r="B247" s="3" t="s">
        <v>506</v>
      </c>
      <c r="C247" s="4" t="s">
        <v>14</v>
      </c>
      <c r="D247" s="3" t="s">
        <v>507</v>
      </c>
      <c r="E247" s="3" t="s">
        <v>16</v>
      </c>
      <c r="F247" s="8">
        <v>363.51</v>
      </c>
      <c r="G247" s="8">
        <v>556.82</v>
      </c>
      <c r="H247" s="5"/>
      <c r="I247" s="3">
        <f>0.2*H247</f>
        <v>0</v>
      </c>
      <c r="J247" s="3">
        <f>0.002*H247</f>
        <v>0</v>
      </c>
      <c r="K247" s="8">
        <f>F247*H247</f>
        <v>0</v>
      </c>
      <c r="L247" s="8">
        <f t="shared" si="16"/>
        <v>0</v>
      </c>
    </row>
    <row r="248" spans="1:12" ht="12.75">
      <c r="A248" s="3" t="s">
        <v>12</v>
      </c>
      <c r="B248" s="3" t="s">
        <v>508</v>
      </c>
      <c r="C248" s="4" t="s">
        <v>14</v>
      </c>
      <c r="D248" s="3" t="s">
        <v>509</v>
      </c>
      <c r="E248" s="3" t="s">
        <v>16</v>
      </c>
      <c r="F248" s="8">
        <v>573.63</v>
      </c>
      <c r="G248" s="8">
        <v>872</v>
      </c>
      <c r="H248" s="5"/>
      <c r="I248" s="3">
        <f>0.65*H248</f>
        <v>0</v>
      </c>
      <c r="J248" s="3">
        <f>0.00133*H248</f>
        <v>0</v>
      </c>
      <c r="K248" s="8">
        <f>F248*H248</f>
        <v>0</v>
      </c>
      <c r="L248" s="8">
        <f t="shared" si="16"/>
        <v>0</v>
      </c>
    </row>
    <row r="249" spans="1:12" ht="12.75">
      <c r="A249" s="3" t="s">
        <v>12</v>
      </c>
      <c r="B249" s="3" t="s">
        <v>510</v>
      </c>
      <c r="C249" s="4" t="s">
        <v>14</v>
      </c>
      <c r="D249" s="3" t="s">
        <v>511</v>
      </c>
      <c r="E249" s="3" t="s">
        <v>19</v>
      </c>
      <c r="F249" s="8">
        <v>1592.49</v>
      </c>
      <c r="G249" s="8">
        <v>2388.73</v>
      </c>
      <c r="H249" s="5"/>
      <c r="I249" s="3">
        <f>0.54*H249</f>
        <v>0</v>
      </c>
      <c r="J249" s="3">
        <f>0.001*H249</f>
        <v>0</v>
      </c>
      <c r="K249" s="8">
        <f>F249*H249</f>
        <v>0</v>
      </c>
      <c r="L249" s="8">
        <f t="shared" si="16"/>
        <v>0</v>
      </c>
    </row>
    <row r="250" spans="1:12" ht="12.75">
      <c r="A250" s="3" t="s">
        <v>12</v>
      </c>
      <c r="B250" s="3" t="s">
        <v>512</v>
      </c>
      <c r="C250" s="4" t="s">
        <v>14</v>
      </c>
      <c r="D250" s="3" t="s">
        <v>513</v>
      </c>
      <c r="E250" s="3">
        <v>2</v>
      </c>
      <c r="F250" s="8">
        <v>3316.74</v>
      </c>
      <c r="G250" s="8">
        <v>5042.88</v>
      </c>
      <c r="H250" s="5"/>
      <c r="I250" s="3">
        <f>0.44*H250</f>
        <v>0</v>
      </c>
      <c r="J250" s="3">
        <f>0.001*H250</f>
        <v>0</v>
      </c>
      <c r="K250" s="8">
        <f>F250*H250</f>
        <v>0</v>
      </c>
      <c r="L250" s="8">
        <f t="shared" si="16"/>
        <v>0</v>
      </c>
    </row>
    <row r="251" spans="1:12" ht="12.75">
      <c r="A251" s="3" t="s">
        <v>12</v>
      </c>
      <c r="B251" s="3" t="s">
        <v>514</v>
      </c>
      <c r="C251" s="4" t="s">
        <v>14</v>
      </c>
      <c r="D251" s="3" t="s">
        <v>515</v>
      </c>
      <c r="E251" s="3" t="s">
        <v>19</v>
      </c>
      <c r="F251" s="8">
        <v>319.38</v>
      </c>
      <c r="G251" s="8">
        <v>483.28</v>
      </c>
      <c r="H251" s="5"/>
      <c r="I251" s="3">
        <f>0.54*H251</f>
        <v>0</v>
      </c>
      <c r="J251" s="3">
        <f>0.001*H251</f>
        <v>0</v>
      </c>
      <c r="K251" s="8">
        <f>F251*H251</f>
        <v>0</v>
      </c>
      <c r="L251" s="8">
        <f t="shared" si="16"/>
        <v>0</v>
      </c>
    </row>
    <row r="252" spans="1:12" ht="12.75">
      <c r="A252" s="3" t="s">
        <v>12</v>
      </c>
      <c r="B252" s="3" t="s">
        <v>516</v>
      </c>
      <c r="C252" s="4" t="s">
        <v>14</v>
      </c>
      <c r="D252" s="3" t="s">
        <v>517</v>
      </c>
      <c r="E252" s="3" t="s">
        <v>19</v>
      </c>
      <c r="F252" s="8">
        <v>397.13</v>
      </c>
      <c r="G252" s="8">
        <v>598.84</v>
      </c>
      <c r="H252" s="5"/>
      <c r="I252" s="3">
        <f>0.2*H252</f>
        <v>0</v>
      </c>
      <c r="J252" s="3">
        <f>0.003*H252</f>
        <v>0</v>
      </c>
      <c r="K252" s="8">
        <f>F252*H252</f>
        <v>0</v>
      </c>
      <c r="L252" s="8">
        <f t="shared" si="16"/>
        <v>0</v>
      </c>
    </row>
    <row r="253" spans="1:12" ht="12.75">
      <c r="A253" s="3" t="s">
        <v>12</v>
      </c>
      <c r="B253" s="3" t="s">
        <v>518</v>
      </c>
      <c r="C253" s="4" t="s">
        <v>14</v>
      </c>
      <c r="D253" s="3" t="s">
        <v>519</v>
      </c>
      <c r="E253" s="3" t="s">
        <v>19</v>
      </c>
      <c r="F253" s="8">
        <v>142.88</v>
      </c>
      <c r="G253" s="8">
        <v>220.63</v>
      </c>
      <c r="H253" s="5"/>
      <c r="I253" s="3">
        <f>0.2*H253</f>
        <v>0</v>
      </c>
      <c r="J253" s="3">
        <f>0.003*H253</f>
        <v>0</v>
      </c>
      <c r="K253" s="8">
        <f>F253*H253</f>
        <v>0</v>
      </c>
      <c r="L253" s="8">
        <f t="shared" si="16"/>
        <v>0</v>
      </c>
    </row>
    <row r="254" spans="1:12" ht="12.75">
      <c r="A254" s="3" t="s">
        <v>12</v>
      </c>
      <c r="B254" s="3" t="s">
        <v>520</v>
      </c>
      <c r="C254" s="4" t="s">
        <v>14</v>
      </c>
      <c r="D254" s="3" t="s">
        <v>521</v>
      </c>
      <c r="E254" s="3">
        <v>7</v>
      </c>
      <c r="F254" s="8">
        <v>0</v>
      </c>
      <c r="G254" s="8">
        <v>0</v>
      </c>
      <c r="H254" s="5"/>
      <c r="I254" s="3">
        <f>0.1*H254</f>
        <v>0</v>
      </c>
      <c r="J254" s="3">
        <f aca="true" t="shared" si="19" ref="J254:J260">0.001*H254</f>
        <v>0</v>
      </c>
      <c r="K254" s="8">
        <f>F254*H254</f>
        <v>0</v>
      </c>
      <c r="L254" s="8">
        <f t="shared" si="16"/>
        <v>0</v>
      </c>
    </row>
    <row r="255" spans="1:12" ht="12.75">
      <c r="A255" s="3" t="s">
        <v>12</v>
      </c>
      <c r="B255" s="3" t="s">
        <v>522</v>
      </c>
      <c r="C255" s="4" t="s">
        <v>14</v>
      </c>
      <c r="D255" s="3" t="s">
        <v>523</v>
      </c>
      <c r="E255" s="3">
        <v>5</v>
      </c>
      <c r="F255" s="8">
        <v>555.77</v>
      </c>
      <c r="G255" s="8">
        <v>893.01</v>
      </c>
      <c r="H255" s="5"/>
      <c r="I255" s="3">
        <f>0.09*H255</f>
        <v>0</v>
      </c>
      <c r="J255" s="3">
        <f t="shared" si="19"/>
        <v>0</v>
      </c>
      <c r="K255" s="8">
        <f>F255*H255</f>
        <v>0</v>
      </c>
      <c r="L255" s="8">
        <f t="shared" si="16"/>
        <v>0</v>
      </c>
    </row>
    <row r="256" spans="1:12" ht="12.75">
      <c r="A256" s="3" t="s">
        <v>12</v>
      </c>
      <c r="B256" s="3" t="s">
        <v>524</v>
      </c>
      <c r="C256" s="4" t="s">
        <v>14</v>
      </c>
      <c r="D256" s="3" t="s">
        <v>525</v>
      </c>
      <c r="E256" s="3" t="s">
        <v>16</v>
      </c>
      <c r="F256" s="8">
        <v>663.98</v>
      </c>
      <c r="G256" s="8">
        <v>1008.58</v>
      </c>
      <c r="H256" s="5"/>
      <c r="I256" s="3">
        <f>0.01*H256</f>
        <v>0</v>
      </c>
      <c r="J256" s="3">
        <f t="shared" si="19"/>
        <v>0</v>
      </c>
      <c r="K256" s="8">
        <f>F256*H256</f>
        <v>0</v>
      </c>
      <c r="L256" s="8">
        <f t="shared" si="16"/>
        <v>0</v>
      </c>
    </row>
    <row r="257" spans="1:12" ht="12.75">
      <c r="A257" s="3" t="s">
        <v>12</v>
      </c>
      <c r="B257" s="3" t="s">
        <v>526</v>
      </c>
      <c r="C257" s="4" t="s">
        <v>14</v>
      </c>
      <c r="D257" s="3" t="s">
        <v>527</v>
      </c>
      <c r="E257" s="3" t="s">
        <v>19</v>
      </c>
      <c r="F257" s="8">
        <v>663.98</v>
      </c>
      <c r="G257" s="8">
        <v>1008.58</v>
      </c>
      <c r="H257" s="5"/>
      <c r="I257" s="3">
        <f>0.01*H257</f>
        <v>0</v>
      </c>
      <c r="J257" s="3">
        <f t="shared" si="19"/>
        <v>0</v>
      </c>
      <c r="K257" s="8">
        <f>F257*H257</f>
        <v>0</v>
      </c>
      <c r="L257" s="8">
        <f t="shared" si="16"/>
        <v>0</v>
      </c>
    </row>
    <row r="258" spans="1:12" ht="12.75">
      <c r="A258" s="3" t="s">
        <v>12</v>
      </c>
      <c r="B258" s="3" t="s">
        <v>528</v>
      </c>
      <c r="C258" s="4" t="s">
        <v>14</v>
      </c>
      <c r="D258" s="3" t="s">
        <v>529</v>
      </c>
      <c r="E258" s="3" t="s">
        <v>19</v>
      </c>
      <c r="F258" s="8">
        <v>0</v>
      </c>
      <c r="G258" s="8">
        <v>0</v>
      </c>
      <c r="H258" s="5"/>
      <c r="I258" s="3">
        <f>0.01*H258</f>
        <v>0</v>
      </c>
      <c r="J258" s="3">
        <f t="shared" si="19"/>
        <v>0</v>
      </c>
      <c r="K258" s="8">
        <f>F258*H258</f>
        <v>0</v>
      </c>
      <c r="L258" s="8">
        <f aca="true" t="shared" si="20" ref="L258:L321">G258*H258</f>
        <v>0</v>
      </c>
    </row>
    <row r="259" spans="1:12" ht="12.75">
      <c r="A259" s="3" t="s">
        <v>12</v>
      </c>
      <c r="B259" s="3" t="s">
        <v>530</v>
      </c>
      <c r="C259" s="4" t="s">
        <v>14</v>
      </c>
      <c r="D259" s="3" t="s">
        <v>531</v>
      </c>
      <c r="E259" s="3" t="s">
        <v>16</v>
      </c>
      <c r="F259" s="8">
        <v>110.31</v>
      </c>
      <c r="G259" s="8">
        <v>168.1</v>
      </c>
      <c r="H259" s="5"/>
      <c r="I259" s="3">
        <f>0.01*H259</f>
        <v>0</v>
      </c>
      <c r="J259" s="3">
        <f t="shared" si="19"/>
        <v>0</v>
      </c>
      <c r="K259" s="8">
        <f>F259*H259</f>
        <v>0</v>
      </c>
      <c r="L259" s="8">
        <f t="shared" si="20"/>
        <v>0</v>
      </c>
    </row>
    <row r="260" spans="1:12" ht="12.75">
      <c r="A260" s="3" t="s">
        <v>12</v>
      </c>
      <c r="B260" s="3" t="s">
        <v>532</v>
      </c>
      <c r="C260" s="4" t="s">
        <v>14</v>
      </c>
      <c r="D260" s="3" t="s">
        <v>533</v>
      </c>
      <c r="E260" s="3" t="s">
        <v>16</v>
      </c>
      <c r="F260" s="8">
        <v>110.31</v>
      </c>
      <c r="G260" s="8">
        <v>168.1</v>
      </c>
      <c r="H260" s="5"/>
      <c r="I260" s="3">
        <f>0.01*H260</f>
        <v>0</v>
      </c>
      <c r="J260" s="3">
        <f t="shared" si="19"/>
        <v>0</v>
      </c>
      <c r="K260" s="8">
        <f>F260*H260</f>
        <v>0</v>
      </c>
      <c r="L260" s="8">
        <f t="shared" si="20"/>
        <v>0</v>
      </c>
    </row>
    <row r="261" spans="1:12" ht="12.75">
      <c r="A261" s="3" t="s">
        <v>12</v>
      </c>
      <c r="B261" s="3" t="s">
        <v>534</v>
      </c>
      <c r="C261" s="4" t="s">
        <v>14</v>
      </c>
      <c r="D261" s="3" t="s">
        <v>535</v>
      </c>
      <c r="E261" s="3" t="s">
        <v>19</v>
      </c>
      <c r="F261" s="8">
        <v>253.19</v>
      </c>
      <c r="G261" s="8">
        <v>388.72</v>
      </c>
      <c r="H261" s="5"/>
      <c r="I261" s="3">
        <f>0.26*H261</f>
        <v>0</v>
      </c>
      <c r="J261" s="3">
        <f>0.000636*H261</f>
        <v>0</v>
      </c>
      <c r="K261" s="8">
        <f>F261*H261</f>
        <v>0</v>
      </c>
      <c r="L261" s="8">
        <f t="shared" si="20"/>
        <v>0</v>
      </c>
    </row>
    <row r="262" spans="1:12" ht="12.75">
      <c r="A262" s="3" t="s">
        <v>12</v>
      </c>
      <c r="B262" s="3" t="s">
        <v>536</v>
      </c>
      <c r="C262" s="4" t="s">
        <v>14</v>
      </c>
      <c r="D262" s="3" t="s">
        <v>537</v>
      </c>
      <c r="E262" s="3" t="s">
        <v>19</v>
      </c>
      <c r="F262" s="8">
        <v>286.81</v>
      </c>
      <c r="G262" s="8">
        <v>430.75</v>
      </c>
      <c r="H262" s="5"/>
      <c r="I262" s="3">
        <f>0.26*H262</f>
        <v>0</v>
      </c>
      <c r="J262" s="3">
        <f>0.000636*H262</f>
        <v>0</v>
      </c>
      <c r="K262" s="8">
        <f>F262*H262</f>
        <v>0</v>
      </c>
      <c r="L262" s="8">
        <f t="shared" si="20"/>
        <v>0</v>
      </c>
    </row>
    <row r="263" spans="1:12" ht="12.75">
      <c r="A263" s="3" t="s">
        <v>12</v>
      </c>
      <c r="B263" s="3" t="s">
        <v>538</v>
      </c>
      <c r="C263" s="4" t="s">
        <v>14</v>
      </c>
      <c r="D263" s="3" t="s">
        <v>539</v>
      </c>
      <c r="E263" s="3" t="s">
        <v>16</v>
      </c>
      <c r="F263" s="8">
        <v>219.58</v>
      </c>
      <c r="G263" s="8">
        <v>336.19</v>
      </c>
      <c r="H263" s="5"/>
      <c r="I263" s="3">
        <f aca="true" t="shared" si="21" ref="I263:I301">0.1*H263</f>
        <v>0</v>
      </c>
      <c r="J263" s="3">
        <f>0.0001*H263</f>
        <v>0</v>
      </c>
      <c r="K263" s="8">
        <f>F263*H263</f>
        <v>0</v>
      </c>
      <c r="L263" s="8">
        <f t="shared" si="20"/>
        <v>0</v>
      </c>
    </row>
    <row r="264" spans="1:12" ht="12.75">
      <c r="A264" s="3" t="s">
        <v>12</v>
      </c>
      <c r="B264" s="3" t="s">
        <v>540</v>
      </c>
      <c r="C264" s="4" t="s">
        <v>14</v>
      </c>
      <c r="D264" s="3" t="s">
        <v>541</v>
      </c>
      <c r="E264" s="3" t="s">
        <v>19</v>
      </c>
      <c r="F264" s="8">
        <v>483.28</v>
      </c>
      <c r="G264" s="8">
        <v>735.42</v>
      </c>
      <c r="H264" s="5"/>
      <c r="I264" s="3">
        <f t="shared" si="21"/>
        <v>0</v>
      </c>
      <c r="J264" s="3">
        <f>0.002*H264</f>
        <v>0</v>
      </c>
      <c r="K264" s="8">
        <f>F264*H264</f>
        <v>0</v>
      </c>
      <c r="L264" s="8">
        <f t="shared" si="20"/>
        <v>0</v>
      </c>
    </row>
    <row r="265" spans="1:12" ht="12.75">
      <c r="A265" s="3" t="s">
        <v>12</v>
      </c>
      <c r="B265" s="3" t="s">
        <v>542</v>
      </c>
      <c r="C265" s="4" t="s">
        <v>14</v>
      </c>
      <c r="D265" s="3" t="s">
        <v>543</v>
      </c>
      <c r="E265" s="3" t="s">
        <v>19</v>
      </c>
      <c r="F265" s="8">
        <v>425.77</v>
      </c>
      <c r="G265" s="8">
        <v>638.65</v>
      </c>
      <c r="H265" s="5"/>
      <c r="I265" s="3">
        <f t="shared" si="21"/>
        <v>0</v>
      </c>
      <c r="J265" s="3">
        <f>0.0015*H265</f>
        <v>0</v>
      </c>
      <c r="K265" s="8">
        <f>F265*H265</f>
        <v>0</v>
      </c>
      <c r="L265" s="8">
        <f t="shared" si="20"/>
        <v>0</v>
      </c>
    </row>
    <row r="266" spans="1:12" ht="12.75">
      <c r="A266" s="3" t="s">
        <v>12</v>
      </c>
      <c r="B266" s="3" t="s">
        <v>544</v>
      </c>
      <c r="C266" s="4" t="s">
        <v>14</v>
      </c>
      <c r="D266" s="3" t="s">
        <v>545</v>
      </c>
      <c r="E266" s="3" t="s">
        <v>16</v>
      </c>
      <c r="F266" s="8">
        <v>763.07</v>
      </c>
      <c r="G266" s="8">
        <v>1144.6</v>
      </c>
      <c r="H266" s="5"/>
      <c r="I266" s="3">
        <f t="shared" si="21"/>
        <v>0</v>
      </c>
      <c r="J266" s="3">
        <f>0.004*H266</f>
        <v>0</v>
      </c>
      <c r="K266" s="8">
        <f>F266*H266</f>
        <v>0</v>
      </c>
      <c r="L266" s="8">
        <f t="shared" si="20"/>
        <v>0</v>
      </c>
    </row>
    <row r="267" spans="1:12" ht="12.75">
      <c r="A267" s="3" t="s">
        <v>12</v>
      </c>
      <c r="B267" s="3" t="s">
        <v>546</v>
      </c>
      <c r="C267" s="4" t="s">
        <v>14</v>
      </c>
      <c r="D267" s="3" t="s">
        <v>547</v>
      </c>
      <c r="E267" s="3" t="s">
        <v>16</v>
      </c>
      <c r="F267" s="8">
        <v>685.65</v>
      </c>
      <c r="G267" s="8">
        <v>1028.49</v>
      </c>
      <c r="H267" s="5"/>
      <c r="I267" s="3">
        <f t="shared" si="21"/>
        <v>0</v>
      </c>
      <c r="J267" s="3">
        <f>0.004*H267</f>
        <v>0</v>
      </c>
      <c r="K267" s="8">
        <f>F267*H267</f>
        <v>0</v>
      </c>
      <c r="L267" s="8">
        <f t="shared" si="20"/>
        <v>0</v>
      </c>
    </row>
    <row r="268" spans="1:12" ht="12.75">
      <c r="A268" s="3" t="s">
        <v>12</v>
      </c>
      <c r="B268" s="3" t="s">
        <v>548</v>
      </c>
      <c r="C268" s="4" t="s">
        <v>14</v>
      </c>
      <c r="D268" s="3" t="s">
        <v>549</v>
      </c>
      <c r="E268" s="3" t="s">
        <v>19</v>
      </c>
      <c r="F268" s="8">
        <v>940.01</v>
      </c>
      <c r="G268" s="8">
        <v>1410.02</v>
      </c>
      <c r="H268" s="5"/>
      <c r="I268" s="3">
        <f t="shared" si="21"/>
        <v>0</v>
      </c>
      <c r="J268" s="3">
        <f>0.004*H268</f>
        <v>0</v>
      </c>
      <c r="K268" s="8">
        <f>F268*H268</f>
        <v>0</v>
      </c>
      <c r="L268" s="8">
        <f t="shared" si="20"/>
        <v>0</v>
      </c>
    </row>
    <row r="269" spans="1:12" ht="12.75">
      <c r="A269" s="3" t="s">
        <v>12</v>
      </c>
      <c r="B269" s="3" t="s">
        <v>550</v>
      </c>
      <c r="C269" s="4" t="s">
        <v>14</v>
      </c>
      <c r="D269" s="3" t="s">
        <v>551</v>
      </c>
      <c r="E269" s="3" t="s">
        <v>19</v>
      </c>
      <c r="F269" s="8">
        <v>617.75</v>
      </c>
      <c r="G269" s="8">
        <v>935.03</v>
      </c>
      <c r="H269" s="5"/>
      <c r="I269" s="3">
        <f t="shared" si="21"/>
        <v>0</v>
      </c>
      <c r="J269" s="3">
        <f>0.0075*H269</f>
        <v>0</v>
      </c>
      <c r="K269" s="8">
        <f>F269*H269</f>
        <v>0</v>
      </c>
      <c r="L269" s="8">
        <f t="shared" si="20"/>
        <v>0</v>
      </c>
    </row>
    <row r="270" spans="1:12" ht="12.75">
      <c r="A270" s="3" t="s">
        <v>12</v>
      </c>
      <c r="B270" s="3" t="s">
        <v>552</v>
      </c>
      <c r="C270" s="4" t="s">
        <v>14</v>
      </c>
      <c r="D270" s="3" t="s">
        <v>553</v>
      </c>
      <c r="E270" s="3" t="s">
        <v>19</v>
      </c>
      <c r="F270" s="8">
        <v>659.11</v>
      </c>
      <c r="G270" s="8">
        <v>988.67</v>
      </c>
      <c r="H270" s="5"/>
      <c r="I270" s="3">
        <f t="shared" si="21"/>
        <v>0</v>
      </c>
      <c r="J270" s="3">
        <f>0.004*H270</f>
        <v>0</v>
      </c>
      <c r="K270" s="8">
        <f>F270*H270</f>
        <v>0</v>
      </c>
      <c r="L270" s="8">
        <f t="shared" si="20"/>
        <v>0</v>
      </c>
    </row>
    <row r="271" spans="1:12" ht="12.75">
      <c r="A271" s="3" t="s">
        <v>12</v>
      </c>
      <c r="B271" s="3" t="s">
        <v>554</v>
      </c>
      <c r="C271" s="4" t="s">
        <v>14</v>
      </c>
      <c r="D271" s="3" t="s">
        <v>555</v>
      </c>
      <c r="E271" s="3" t="s">
        <v>19</v>
      </c>
      <c r="F271" s="8">
        <v>474.87</v>
      </c>
      <c r="G271" s="8">
        <v>724.91</v>
      </c>
      <c r="H271" s="5"/>
      <c r="I271" s="3">
        <f t="shared" si="21"/>
        <v>0</v>
      </c>
      <c r="J271" s="3">
        <f>0.004*H271</f>
        <v>0</v>
      </c>
      <c r="K271" s="8">
        <f>F271*H271</f>
        <v>0</v>
      </c>
      <c r="L271" s="8">
        <f t="shared" si="20"/>
        <v>0</v>
      </c>
    </row>
    <row r="272" spans="1:12" ht="12.75">
      <c r="A272" s="3" t="s">
        <v>12</v>
      </c>
      <c r="B272" s="3" t="s">
        <v>556</v>
      </c>
      <c r="C272" s="4" t="s">
        <v>14</v>
      </c>
      <c r="D272" s="3" t="s">
        <v>557</v>
      </c>
      <c r="E272" s="3" t="s">
        <v>19</v>
      </c>
      <c r="F272" s="8">
        <v>651.37</v>
      </c>
      <c r="G272" s="8">
        <v>987.56</v>
      </c>
      <c r="H272" s="5"/>
      <c r="I272" s="3">
        <f t="shared" si="21"/>
        <v>0</v>
      </c>
      <c r="J272" s="3">
        <f>0.009*H272</f>
        <v>0</v>
      </c>
      <c r="K272" s="8">
        <f>F272*H272</f>
        <v>0</v>
      </c>
      <c r="L272" s="8">
        <f t="shared" si="20"/>
        <v>0</v>
      </c>
    </row>
    <row r="273" spans="1:12" ht="12.75">
      <c r="A273" s="3" t="s">
        <v>12</v>
      </c>
      <c r="B273" s="3" t="s">
        <v>558</v>
      </c>
      <c r="C273" s="4" t="s">
        <v>14</v>
      </c>
      <c r="D273" s="3" t="s">
        <v>559</v>
      </c>
      <c r="E273" s="3" t="s">
        <v>19</v>
      </c>
      <c r="F273" s="8">
        <v>695.5</v>
      </c>
      <c r="G273" s="8">
        <v>1061.11</v>
      </c>
      <c r="H273" s="5"/>
      <c r="I273" s="3">
        <f t="shared" si="21"/>
        <v>0</v>
      </c>
      <c r="J273" s="3">
        <f>0.009*H273</f>
        <v>0</v>
      </c>
      <c r="K273" s="8">
        <f>F273*H273</f>
        <v>0</v>
      </c>
      <c r="L273" s="8">
        <f t="shared" si="20"/>
        <v>0</v>
      </c>
    </row>
    <row r="274" spans="1:12" ht="12.75">
      <c r="A274" s="3" t="s">
        <v>12</v>
      </c>
      <c r="B274" s="3" t="s">
        <v>560</v>
      </c>
      <c r="C274" s="4" t="s">
        <v>14</v>
      </c>
      <c r="D274" s="3" t="s">
        <v>561</v>
      </c>
      <c r="E274" s="3">
        <v>3</v>
      </c>
      <c r="F274" s="8">
        <v>662.93</v>
      </c>
      <c r="G274" s="8">
        <v>1008.58</v>
      </c>
      <c r="H274" s="5"/>
      <c r="I274" s="3">
        <f t="shared" si="21"/>
        <v>0</v>
      </c>
      <c r="J274" s="3">
        <f>0.0006*H274</f>
        <v>0</v>
      </c>
      <c r="K274" s="8">
        <f>F274*H274</f>
        <v>0</v>
      </c>
      <c r="L274" s="8">
        <f t="shared" si="20"/>
        <v>0</v>
      </c>
    </row>
    <row r="275" spans="1:12" ht="12.75">
      <c r="A275" s="3" t="s">
        <v>12</v>
      </c>
      <c r="B275" s="3" t="s">
        <v>562</v>
      </c>
      <c r="C275" s="4" t="s">
        <v>14</v>
      </c>
      <c r="D275" s="3" t="s">
        <v>563</v>
      </c>
      <c r="E275" s="3">
        <v>4</v>
      </c>
      <c r="F275" s="8">
        <v>319.38</v>
      </c>
      <c r="G275" s="8">
        <v>483.28</v>
      </c>
      <c r="H275" s="5"/>
      <c r="I275" s="3">
        <f t="shared" si="21"/>
        <v>0</v>
      </c>
      <c r="J275" s="3">
        <f>0.0015*H275</f>
        <v>0</v>
      </c>
      <c r="K275" s="8">
        <f>F275*H275</f>
        <v>0</v>
      </c>
      <c r="L275" s="8">
        <f t="shared" si="20"/>
        <v>0</v>
      </c>
    </row>
    <row r="276" spans="1:12" ht="12.75">
      <c r="A276" s="3" t="s">
        <v>12</v>
      </c>
      <c r="B276" s="3" t="s">
        <v>564</v>
      </c>
      <c r="C276" s="4" t="s">
        <v>14</v>
      </c>
      <c r="D276" s="3" t="s">
        <v>565</v>
      </c>
      <c r="E276" s="3">
        <v>4</v>
      </c>
      <c r="F276" s="8">
        <v>399.23</v>
      </c>
      <c r="G276" s="8">
        <v>598.84</v>
      </c>
      <c r="H276" s="5"/>
      <c r="I276" s="3">
        <f t="shared" si="21"/>
        <v>0</v>
      </c>
      <c r="J276" s="3">
        <f>0.0025*H276</f>
        <v>0</v>
      </c>
      <c r="K276" s="8">
        <f>F276*H276</f>
        <v>0</v>
      </c>
      <c r="L276" s="8">
        <f t="shared" si="20"/>
        <v>0</v>
      </c>
    </row>
    <row r="277" spans="1:12" ht="12.75">
      <c r="A277" s="3" t="s">
        <v>12</v>
      </c>
      <c r="B277" s="3" t="s">
        <v>566</v>
      </c>
      <c r="C277" s="4" t="s">
        <v>14</v>
      </c>
      <c r="D277" s="3" t="s">
        <v>567</v>
      </c>
      <c r="E277" s="3" t="s">
        <v>16</v>
      </c>
      <c r="F277" s="8">
        <v>466.69</v>
      </c>
      <c r="G277" s="8">
        <v>700.04</v>
      </c>
      <c r="H277" s="5"/>
      <c r="I277" s="3">
        <f t="shared" si="21"/>
        <v>0</v>
      </c>
      <c r="J277" s="3">
        <f>0.004*H277</f>
        <v>0</v>
      </c>
      <c r="K277" s="8">
        <f>F277*H277</f>
        <v>0</v>
      </c>
      <c r="L277" s="8">
        <f t="shared" si="20"/>
        <v>0</v>
      </c>
    </row>
    <row r="278" spans="1:12" ht="12.75">
      <c r="A278" s="3" t="s">
        <v>12</v>
      </c>
      <c r="B278" s="3" t="s">
        <v>568</v>
      </c>
      <c r="C278" s="4" t="s">
        <v>14</v>
      </c>
      <c r="D278" s="3" t="s">
        <v>569</v>
      </c>
      <c r="E278" s="3" t="s">
        <v>16</v>
      </c>
      <c r="F278" s="8">
        <v>377.11</v>
      </c>
      <c r="G278" s="8">
        <v>565.66</v>
      </c>
      <c r="H278" s="5"/>
      <c r="I278" s="3">
        <f t="shared" si="21"/>
        <v>0</v>
      </c>
      <c r="J278" s="3">
        <f>0.0025*H278</f>
        <v>0</v>
      </c>
      <c r="K278" s="8">
        <f>F278*H278</f>
        <v>0</v>
      </c>
      <c r="L278" s="8">
        <f t="shared" si="20"/>
        <v>0</v>
      </c>
    </row>
    <row r="279" spans="1:12" ht="12.75">
      <c r="A279" s="3" t="s">
        <v>12</v>
      </c>
      <c r="B279" s="3" t="s">
        <v>570</v>
      </c>
      <c r="C279" s="4" t="s">
        <v>14</v>
      </c>
      <c r="D279" s="3" t="s">
        <v>571</v>
      </c>
      <c r="E279" s="3" t="s">
        <v>19</v>
      </c>
      <c r="F279" s="8">
        <v>466.69</v>
      </c>
      <c r="G279" s="8">
        <v>700.04</v>
      </c>
      <c r="H279" s="5"/>
      <c r="I279" s="3">
        <f t="shared" si="21"/>
        <v>0</v>
      </c>
      <c r="J279" s="3">
        <f>0.004*H279</f>
        <v>0</v>
      </c>
      <c r="K279" s="8">
        <f>F279*H279</f>
        <v>0</v>
      </c>
      <c r="L279" s="8">
        <f t="shared" si="20"/>
        <v>0</v>
      </c>
    </row>
    <row r="280" spans="1:12" ht="12.75">
      <c r="A280" s="3" t="s">
        <v>12</v>
      </c>
      <c r="B280" s="3" t="s">
        <v>572</v>
      </c>
      <c r="C280" s="4" t="s">
        <v>14</v>
      </c>
      <c r="D280" s="3" t="s">
        <v>573</v>
      </c>
      <c r="E280" s="3" t="s">
        <v>19</v>
      </c>
      <c r="F280" s="8">
        <v>474.87</v>
      </c>
      <c r="G280" s="8">
        <v>724.91</v>
      </c>
      <c r="H280" s="5"/>
      <c r="I280" s="3">
        <f t="shared" si="21"/>
        <v>0</v>
      </c>
      <c r="J280" s="3">
        <f>0.004*H280</f>
        <v>0</v>
      </c>
      <c r="K280" s="8">
        <f>F280*H280</f>
        <v>0</v>
      </c>
      <c r="L280" s="8">
        <f t="shared" si="20"/>
        <v>0</v>
      </c>
    </row>
    <row r="281" spans="1:12" ht="12.75">
      <c r="A281" s="3" t="s">
        <v>12</v>
      </c>
      <c r="B281" s="3" t="s">
        <v>574</v>
      </c>
      <c r="C281" s="4" t="s">
        <v>14</v>
      </c>
      <c r="D281" s="3" t="s">
        <v>575</v>
      </c>
      <c r="E281" s="3" t="s">
        <v>16</v>
      </c>
      <c r="F281" s="8">
        <v>839.43</v>
      </c>
      <c r="G281" s="8">
        <v>1271.23</v>
      </c>
      <c r="H281" s="5"/>
      <c r="I281" s="3">
        <f t="shared" si="21"/>
        <v>0</v>
      </c>
      <c r="J281" s="3">
        <f>0.004*H281</f>
        <v>0</v>
      </c>
      <c r="K281" s="8">
        <f>F281*H281</f>
        <v>0</v>
      </c>
      <c r="L281" s="8">
        <f t="shared" si="20"/>
        <v>0</v>
      </c>
    </row>
    <row r="282" spans="1:12" ht="12.75">
      <c r="A282" s="3" t="s">
        <v>12</v>
      </c>
      <c r="B282" s="3" t="s">
        <v>576</v>
      </c>
      <c r="C282" s="4" t="s">
        <v>14</v>
      </c>
      <c r="D282" s="3" t="s">
        <v>577</v>
      </c>
      <c r="E282" s="3">
        <v>6</v>
      </c>
      <c r="F282" s="8">
        <v>353</v>
      </c>
      <c r="G282" s="8">
        <v>535.81</v>
      </c>
      <c r="H282" s="5"/>
      <c r="I282" s="3">
        <f t="shared" si="21"/>
        <v>0</v>
      </c>
      <c r="J282" s="3">
        <f>0.0085*H282</f>
        <v>0</v>
      </c>
      <c r="K282" s="8">
        <f>F282*H282</f>
        <v>0</v>
      </c>
      <c r="L282" s="8">
        <f t="shared" si="20"/>
        <v>0</v>
      </c>
    </row>
    <row r="283" spans="1:12" ht="12.75">
      <c r="A283" s="3" t="s">
        <v>12</v>
      </c>
      <c r="B283" s="3" t="s">
        <v>578</v>
      </c>
      <c r="C283" s="4" t="s">
        <v>14</v>
      </c>
      <c r="D283" s="3" t="s">
        <v>579</v>
      </c>
      <c r="E283" s="3" t="s">
        <v>16</v>
      </c>
      <c r="F283" s="8">
        <v>466.69</v>
      </c>
      <c r="G283" s="8">
        <v>700.04</v>
      </c>
      <c r="H283" s="5"/>
      <c r="I283" s="3">
        <f t="shared" si="21"/>
        <v>0</v>
      </c>
      <c r="J283" s="3">
        <f>0.004*H283</f>
        <v>0</v>
      </c>
      <c r="K283" s="8">
        <f>F283*H283</f>
        <v>0</v>
      </c>
      <c r="L283" s="8">
        <f t="shared" si="20"/>
        <v>0</v>
      </c>
    </row>
    <row r="284" spans="1:12" ht="12.75">
      <c r="A284" s="3" t="s">
        <v>12</v>
      </c>
      <c r="B284" s="3" t="s">
        <v>580</v>
      </c>
      <c r="C284" s="4" t="s">
        <v>14</v>
      </c>
      <c r="D284" s="3" t="s">
        <v>581</v>
      </c>
      <c r="E284" s="3">
        <v>2</v>
      </c>
      <c r="F284" s="8">
        <v>489.92</v>
      </c>
      <c r="G284" s="8">
        <v>734.87</v>
      </c>
      <c r="H284" s="5"/>
      <c r="I284" s="3">
        <f t="shared" si="21"/>
        <v>0</v>
      </c>
      <c r="J284" s="3">
        <f>0.004*H284</f>
        <v>0</v>
      </c>
      <c r="K284" s="8">
        <f>F284*H284</f>
        <v>0</v>
      </c>
      <c r="L284" s="8">
        <f t="shared" si="20"/>
        <v>0</v>
      </c>
    </row>
    <row r="285" spans="1:12" ht="12.75">
      <c r="A285" s="3" t="s">
        <v>12</v>
      </c>
      <c r="B285" s="3" t="s">
        <v>582</v>
      </c>
      <c r="C285" s="4" t="s">
        <v>14</v>
      </c>
      <c r="D285" s="3" t="s">
        <v>583</v>
      </c>
      <c r="E285" s="3" t="s">
        <v>16</v>
      </c>
      <c r="F285" s="8">
        <v>879.19</v>
      </c>
      <c r="G285" s="8">
        <v>1318.78</v>
      </c>
      <c r="H285" s="5"/>
      <c r="I285" s="3">
        <f t="shared" si="21"/>
        <v>0</v>
      </c>
      <c r="J285" s="3">
        <f>0.004*H285</f>
        <v>0</v>
      </c>
      <c r="K285" s="8">
        <f>F285*H285</f>
        <v>0</v>
      </c>
      <c r="L285" s="8">
        <f t="shared" si="20"/>
        <v>0</v>
      </c>
    </row>
    <row r="286" spans="1:12" ht="12.75">
      <c r="A286" s="3" t="s">
        <v>12</v>
      </c>
      <c r="B286" s="3" t="s">
        <v>584</v>
      </c>
      <c r="C286" s="4" t="s">
        <v>14</v>
      </c>
      <c r="D286" s="3" t="s">
        <v>585</v>
      </c>
      <c r="E286" s="3" t="s">
        <v>19</v>
      </c>
      <c r="F286" s="8">
        <v>1001.94</v>
      </c>
      <c r="G286" s="8">
        <v>1502.91</v>
      </c>
      <c r="H286" s="5"/>
      <c r="I286" s="3">
        <f t="shared" si="21"/>
        <v>0</v>
      </c>
      <c r="J286" s="3">
        <f>0.004*H286</f>
        <v>0</v>
      </c>
      <c r="K286" s="8">
        <f>F286*H286</f>
        <v>0</v>
      </c>
      <c r="L286" s="8">
        <f t="shared" si="20"/>
        <v>0</v>
      </c>
    </row>
    <row r="287" spans="1:12" ht="12.75">
      <c r="A287" s="3" t="s">
        <v>12</v>
      </c>
      <c r="B287" s="3" t="s">
        <v>586</v>
      </c>
      <c r="C287" s="4" t="s">
        <v>14</v>
      </c>
      <c r="D287" s="3" t="s">
        <v>587</v>
      </c>
      <c r="E287" s="3" t="s">
        <v>19</v>
      </c>
      <c r="F287" s="8">
        <v>651.37</v>
      </c>
      <c r="G287" s="8">
        <v>987.56</v>
      </c>
      <c r="H287" s="5"/>
      <c r="I287" s="3">
        <f t="shared" si="21"/>
        <v>0</v>
      </c>
      <c r="J287" s="3">
        <f>0.009*H287</f>
        <v>0</v>
      </c>
      <c r="K287" s="8">
        <f>F287*H287</f>
        <v>0</v>
      </c>
      <c r="L287" s="8">
        <f t="shared" si="20"/>
        <v>0</v>
      </c>
    </row>
    <row r="288" spans="1:12" ht="12.75">
      <c r="A288" s="3" t="s">
        <v>12</v>
      </c>
      <c r="B288" s="3" t="s">
        <v>588</v>
      </c>
      <c r="C288" s="4" t="s">
        <v>14</v>
      </c>
      <c r="D288" s="3" t="s">
        <v>589</v>
      </c>
      <c r="E288" s="3" t="s">
        <v>19</v>
      </c>
      <c r="F288" s="8">
        <v>466.69</v>
      </c>
      <c r="G288" s="8">
        <v>700.04</v>
      </c>
      <c r="H288" s="5"/>
      <c r="I288" s="3">
        <f t="shared" si="21"/>
        <v>0</v>
      </c>
      <c r="J288" s="3">
        <f>0.004*H288</f>
        <v>0</v>
      </c>
      <c r="K288" s="8">
        <f>F288*H288</f>
        <v>0</v>
      </c>
      <c r="L288" s="8">
        <f t="shared" si="20"/>
        <v>0</v>
      </c>
    </row>
    <row r="289" spans="1:12" ht="12.75">
      <c r="A289" s="3" t="s">
        <v>12</v>
      </c>
      <c r="B289" s="3" t="s">
        <v>590</v>
      </c>
      <c r="C289" s="4" t="s">
        <v>14</v>
      </c>
      <c r="D289" s="3" t="s">
        <v>591</v>
      </c>
      <c r="E289" s="3" t="s">
        <v>19</v>
      </c>
      <c r="F289" s="8">
        <v>489.92</v>
      </c>
      <c r="G289" s="8">
        <v>734.87</v>
      </c>
      <c r="H289" s="5"/>
      <c r="I289" s="3">
        <f t="shared" si="21"/>
        <v>0</v>
      </c>
      <c r="J289" s="3">
        <f>0.004*H289</f>
        <v>0</v>
      </c>
      <c r="K289" s="8">
        <f>F289*H289</f>
        <v>0</v>
      </c>
      <c r="L289" s="8">
        <f t="shared" si="20"/>
        <v>0</v>
      </c>
    </row>
    <row r="290" spans="1:12" ht="12.75">
      <c r="A290" s="3" t="s">
        <v>12</v>
      </c>
      <c r="B290" s="3" t="s">
        <v>592</v>
      </c>
      <c r="C290" s="4" t="s">
        <v>14</v>
      </c>
      <c r="D290" s="3" t="s">
        <v>593</v>
      </c>
      <c r="E290" s="3" t="s">
        <v>19</v>
      </c>
      <c r="F290" s="8">
        <v>488.8</v>
      </c>
      <c r="G290" s="8">
        <v>733.21</v>
      </c>
      <c r="H290" s="5"/>
      <c r="I290" s="3">
        <f t="shared" si="21"/>
        <v>0</v>
      </c>
      <c r="J290" s="3">
        <f>0.004*H290</f>
        <v>0</v>
      </c>
      <c r="K290" s="8">
        <f>F290*H290</f>
        <v>0</v>
      </c>
      <c r="L290" s="8">
        <f t="shared" si="20"/>
        <v>0</v>
      </c>
    </row>
    <row r="291" spans="1:12" ht="12.75">
      <c r="A291" s="3" t="s">
        <v>12</v>
      </c>
      <c r="B291" s="3" t="s">
        <v>594</v>
      </c>
      <c r="C291" s="4" t="s">
        <v>14</v>
      </c>
      <c r="D291" s="3" t="s">
        <v>595</v>
      </c>
      <c r="E291" s="3" t="s">
        <v>16</v>
      </c>
      <c r="F291" s="8">
        <v>830.52</v>
      </c>
      <c r="G291" s="8">
        <v>1245.79</v>
      </c>
      <c r="H291" s="5"/>
      <c r="I291" s="3">
        <f t="shared" si="21"/>
        <v>0</v>
      </c>
      <c r="J291" s="3">
        <f>0.004*H291</f>
        <v>0</v>
      </c>
      <c r="K291" s="8">
        <f>F291*H291</f>
        <v>0</v>
      </c>
      <c r="L291" s="8">
        <f t="shared" si="20"/>
        <v>0</v>
      </c>
    </row>
    <row r="292" spans="1:12" ht="12.75">
      <c r="A292" s="3" t="s">
        <v>12</v>
      </c>
      <c r="B292" s="3" t="s">
        <v>596</v>
      </c>
      <c r="C292" s="4" t="s">
        <v>14</v>
      </c>
      <c r="D292" s="3" t="s">
        <v>597</v>
      </c>
      <c r="E292" s="3" t="s">
        <v>16</v>
      </c>
      <c r="F292" s="8">
        <v>377.11</v>
      </c>
      <c r="G292" s="8">
        <v>565.66</v>
      </c>
      <c r="H292" s="5"/>
      <c r="I292" s="3">
        <f t="shared" si="21"/>
        <v>0</v>
      </c>
      <c r="J292" s="3">
        <f>0.0025*H292</f>
        <v>0</v>
      </c>
      <c r="K292" s="8">
        <f>F292*H292</f>
        <v>0</v>
      </c>
      <c r="L292" s="8">
        <f t="shared" si="20"/>
        <v>0</v>
      </c>
    </row>
    <row r="293" spans="1:12" ht="12.75">
      <c r="A293" s="3" t="s">
        <v>12</v>
      </c>
      <c r="B293" s="3" t="s">
        <v>598</v>
      </c>
      <c r="C293" s="4" t="s">
        <v>14</v>
      </c>
      <c r="D293" s="3" t="s">
        <v>599</v>
      </c>
      <c r="E293" s="3" t="s">
        <v>19</v>
      </c>
      <c r="F293" s="8">
        <v>961.3</v>
      </c>
      <c r="G293" s="8">
        <v>1460.33</v>
      </c>
      <c r="H293" s="5"/>
      <c r="I293" s="3">
        <f t="shared" si="21"/>
        <v>0</v>
      </c>
      <c r="J293" s="3">
        <f>0.000743*H293</f>
        <v>0</v>
      </c>
      <c r="K293" s="8">
        <f>F293*H293</f>
        <v>0</v>
      </c>
      <c r="L293" s="8">
        <f t="shared" si="20"/>
        <v>0</v>
      </c>
    </row>
    <row r="294" spans="1:12" ht="12.75">
      <c r="A294" s="3" t="s">
        <v>12</v>
      </c>
      <c r="B294" s="3" t="s">
        <v>600</v>
      </c>
      <c r="C294" s="4" t="s">
        <v>14</v>
      </c>
      <c r="D294" s="3" t="s">
        <v>601</v>
      </c>
      <c r="E294" s="3" t="s">
        <v>16</v>
      </c>
      <c r="F294" s="8">
        <v>629.31</v>
      </c>
      <c r="G294" s="8">
        <v>956.05</v>
      </c>
      <c r="H294" s="5"/>
      <c r="I294" s="3">
        <f t="shared" si="21"/>
        <v>0</v>
      </c>
      <c r="J294" s="3">
        <f>0.000743*H294</f>
        <v>0</v>
      </c>
      <c r="K294" s="8">
        <f>F294*H294</f>
        <v>0</v>
      </c>
      <c r="L294" s="8">
        <f t="shared" si="20"/>
        <v>0</v>
      </c>
    </row>
    <row r="295" spans="1:12" ht="12.75">
      <c r="A295" s="3" t="s">
        <v>12</v>
      </c>
      <c r="B295" s="3" t="s">
        <v>602</v>
      </c>
      <c r="C295" s="4" t="s">
        <v>14</v>
      </c>
      <c r="D295" s="3" t="s">
        <v>603</v>
      </c>
      <c r="E295" s="3" t="s">
        <v>16</v>
      </c>
      <c r="F295" s="8">
        <v>466.69</v>
      </c>
      <c r="G295" s="8">
        <v>700.04</v>
      </c>
      <c r="H295" s="5"/>
      <c r="I295" s="3">
        <f t="shared" si="21"/>
        <v>0</v>
      </c>
      <c r="J295" s="3">
        <f>0.004*H295</f>
        <v>0</v>
      </c>
      <c r="K295" s="8">
        <f>F295*H295</f>
        <v>0</v>
      </c>
      <c r="L295" s="8">
        <f t="shared" si="20"/>
        <v>0</v>
      </c>
    </row>
    <row r="296" spans="1:12" ht="12.75">
      <c r="A296" s="3" t="s">
        <v>12</v>
      </c>
      <c r="B296" s="3" t="s">
        <v>604</v>
      </c>
      <c r="C296" s="4" t="s">
        <v>14</v>
      </c>
      <c r="D296" s="3" t="s">
        <v>605</v>
      </c>
      <c r="E296" s="3" t="s">
        <v>16</v>
      </c>
      <c r="F296" s="8">
        <v>466.69</v>
      </c>
      <c r="G296" s="8">
        <v>700.04</v>
      </c>
      <c r="H296" s="5"/>
      <c r="I296" s="3">
        <f t="shared" si="21"/>
        <v>0</v>
      </c>
      <c r="J296" s="3">
        <f>0.004*H296</f>
        <v>0</v>
      </c>
      <c r="K296" s="8">
        <f>F296*H296</f>
        <v>0</v>
      </c>
      <c r="L296" s="8">
        <f t="shared" si="20"/>
        <v>0</v>
      </c>
    </row>
    <row r="297" spans="1:12" ht="12.75">
      <c r="A297" s="3" t="s">
        <v>12</v>
      </c>
      <c r="B297" s="3" t="s">
        <v>606</v>
      </c>
      <c r="C297" s="4" t="s">
        <v>14</v>
      </c>
      <c r="D297" s="3" t="s">
        <v>607</v>
      </c>
      <c r="E297" s="3" t="s">
        <v>19</v>
      </c>
      <c r="F297" s="8">
        <v>474.87</v>
      </c>
      <c r="G297" s="8">
        <v>724.91</v>
      </c>
      <c r="H297" s="5"/>
      <c r="I297" s="3">
        <f t="shared" si="21"/>
        <v>0</v>
      </c>
      <c r="J297" s="3">
        <f>0.0006*H297</f>
        <v>0</v>
      </c>
      <c r="K297" s="8">
        <f>F297*H297</f>
        <v>0</v>
      </c>
      <c r="L297" s="8">
        <f t="shared" si="20"/>
        <v>0</v>
      </c>
    </row>
    <row r="298" spans="1:12" ht="12.75">
      <c r="A298" s="3" t="s">
        <v>12</v>
      </c>
      <c r="B298" s="3" t="s">
        <v>608</v>
      </c>
      <c r="C298" s="4" t="s">
        <v>14</v>
      </c>
      <c r="D298" s="3" t="s">
        <v>609</v>
      </c>
      <c r="E298" s="3" t="s">
        <v>19</v>
      </c>
      <c r="F298" s="8">
        <v>474.87</v>
      </c>
      <c r="G298" s="8">
        <v>724.91</v>
      </c>
      <c r="H298" s="5"/>
      <c r="I298" s="3">
        <f t="shared" si="21"/>
        <v>0</v>
      </c>
      <c r="J298" s="3">
        <f>0.0006*H298</f>
        <v>0</v>
      </c>
      <c r="K298" s="8">
        <f>F298*H298</f>
        <v>0</v>
      </c>
      <c r="L298" s="8">
        <f t="shared" si="20"/>
        <v>0</v>
      </c>
    </row>
    <row r="299" spans="1:12" ht="12.75">
      <c r="A299" s="3" t="s">
        <v>12</v>
      </c>
      <c r="B299" s="3" t="s">
        <v>610</v>
      </c>
      <c r="C299" s="4" t="s">
        <v>14</v>
      </c>
      <c r="D299" s="3" t="s">
        <v>611</v>
      </c>
      <c r="E299" s="3" t="s">
        <v>19</v>
      </c>
      <c r="F299" s="8">
        <v>474.87</v>
      </c>
      <c r="G299" s="8">
        <v>724.91</v>
      </c>
      <c r="H299" s="5"/>
      <c r="I299" s="3">
        <f t="shared" si="21"/>
        <v>0</v>
      </c>
      <c r="J299" s="3">
        <f>0.0006*H299</f>
        <v>0</v>
      </c>
      <c r="K299" s="8">
        <f>F299*H299</f>
        <v>0</v>
      </c>
      <c r="L299" s="8">
        <f t="shared" si="20"/>
        <v>0</v>
      </c>
    </row>
    <row r="300" spans="1:12" ht="12.75">
      <c r="A300" s="3" t="s">
        <v>12</v>
      </c>
      <c r="B300" s="3" t="s">
        <v>612</v>
      </c>
      <c r="C300" s="4" t="s">
        <v>14</v>
      </c>
      <c r="D300" s="3" t="s">
        <v>613</v>
      </c>
      <c r="E300" s="3" t="s">
        <v>16</v>
      </c>
      <c r="F300" s="8">
        <v>474.87</v>
      </c>
      <c r="G300" s="8">
        <v>724.91</v>
      </c>
      <c r="H300" s="5"/>
      <c r="I300" s="3">
        <f t="shared" si="21"/>
        <v>0</v>
      </c>
      <c r="J300" s="3">
        <f>0.004608*H300</f>
        <v>0</v>
      </c>
      <c r="K300" s="8">
        <f>F300*H300</f>
        <v>0</v>
      </c>
      <c r="L300" s="8">
        <f t="shared" si="20"/>
        <v>0</v>
      </c>
    </row>
    <row r="301" spans="1:12" ht="12.75">
      <c r="A301" s="3" t="s">
        <v>12</v>
      </c>
      <c r="B301" s="3" t="s">
        <v>614</v>
      </c>
      <c r="C301" s="4" t="s">
        <v>14</v>
      </c>
      <c r="D301" s="3" t="s">
        <v>615</v>
      </c>
      <c r="E301" s="3" t="s">
        <v>19</v>
      </c>
      <c r="F301" s="8">
        <v>2764.13</v>
      </c>
      <c r="G301" s="8">
        <v>4202.4</v>
      </c>
      <c r="H301" s="5"/>
      <c r="I301" s="3">
        <f t="shared" si="21"/>
        <v>0</v>
      </c>
      <c r="J301" s="3">
        <f>0.0025*H301</f>
        <v>0</v>
      </c>
      <c r="K301" s="8">
        <f>F301*H301</f>
        <v>0</v>
      </c>
      <c r="L301" s="8">
        <f t="shared" si="20"/>
        <v>0</v>
      </c>
    </row>
    <row r="302" spans="1:12" ht="12.75">
      <c r="A302" s="3" t="s">
        <v>12</v>
      </c>
      <c r="B302" s="3" t="s">
        <v>616</v>
      </c>
      <c r="C302" s="4" t="s">
        <v>14</v>
      </c>
      <c r="D302" s="3" t="s">
        <v>617</v>
      </c>
      <c r="E302" s="3" t="s">
        <v>19</v>
      </c>
      <c r="F302" s="8">
        <v>2100.15</v>
      </c>
      <c r="G302" s="8">
        <v>3193.82</v>
      </c>
      <c r="H302" s="5"/>
      <c r="I302" s="3">
        <f>0.5*H302</f>
        <v>0</v>
      </c>
      <c r="J302" s="3">
        <f>0.0025*H302</f>
        <v>0</v>
      </c>
      <c r="K302" s="8">
        <f>F302*H302</f>
        <v>0</v>
      </c>
      <c r="L302" s="8">
        <f t="shared" si="20"/>
        <v>0</v>
      </c>
    </row>
    <row r="303" spans="1:12" ht="12.75">
      <c r="A303" s="3" t="s">
        <v>12</v>
      </c>
      <c r="B303" s="3" t="s">
        <v>618</v>
      </c>
      <c r="C303" s="4" t="s">
        <v>14</v>
      </c>
      <c r="D303" s="3" t="s">
        <v>619</v>
      </c>
      <c r="E303" s="3" t="s">
        <v>19</v>
      </c>
      <c r="F303" s="8">
        <v>157.59</v>
      </c>
      <c r="G303" s="8">
        <v>252.14</v>
      </c>
      <c r="H303" s="5"/>
      <c r="I303" s="3">
        <f>0*H303</f>
        <v>0</v>
      </c>
      <c r="J303" s="3">
        <f>0*H303</f>
        <v>0</v>
      </c>
      <c r="K303" s="8">
        <f>F303*H303</f>
        <v>0</v>
      </c>
      <c r="L303" s="8">
        <f t="shared" si="20"/>
        <v>0</v>
      </c>
    </row>
    <row r="304" spans="1:12" ht="12.75">
      <c r="A304" s="3" t="s">
        <v>12</v>
      </c>
      <c r="B304" s="3" t="s">
        <v>620</v>
      </c>
      <c r="C304" s="4" t="s">
        <v>14</v>
      </c>
      <c r="D304" s="3" t="s">
        <v>621</v>
      </c>
      <c r="E304" s="3" t="s">
        <v>16</v>
      </c>
      <c r="F304" s="8">
        <v>585.18</v>
      </c>
      <c r="G304" s="8">
        <v>893.01</v>
      </c>
      <c r="H304" s="5"/>
      <c r="I304" s="3">
        <f>0.45*H304</f>
        <v>0</v>
      </c>
      <c r="J304" s="3">
        <f>0.000934*H304</f>
        <v>0</v>
      </c>
      <c r="K304" s="8">
        <f>F304*H304</f>
        <v>0</v>
      </c>
      <c r="L304" s="8">
        <f t="shared" si="20"/>
        <v>0</v>
      </c>
    </row>
    <row r="305" spans="1:12" ht="12.75">
      <c r="A305" s="3" t="s">
        <v>12</v>
      </c>
      <c r="B305" s="3" t="s">
        <v>622</v>
      </c>
      <c r="C305" s="4" t="s">
        <v>14</v>
      </c>
      <c r="D305" s="3" t="s">
        <v>623</v>
      </c>
      <c r="E305" s="3" t="s">
        <v>19</v>
      </c>
      <c r="F305" s="8">
        <v>1436.17</v>
      </c>
      <c r="G305" s="8">
        <v>2185.25</v>
      </c>
      <c r="H305" s="5"/>
      <c r="I305" s="3">
        <f>0.05*H305</f>
        <v>0</v>
      </c>
      <c r="J305" s="3">
        <f>0.001*H305</f>
        <v>0</v>
      </c>
      <c r="K305" s="8">
        <f>F305*H305</f>
        <v>0</v>
      </c>
      <c r="L305" s="8">
        <f t="shared" si="20"/>
        <v>0</v>
      </c>
    </row>
    <row r="306" spans="1:12" ht="12.75">
      <c r="A306" s="3" t="s">
        <v>12</v>
      </c>
      <c r="B306" s="3">
        <v>2153</v>
      </c>
      <c r="C306" s="4" t="s">
        <v>14</v>
      </c>
      <c r="D306" s="3" t="s">
        <v>624</v>
      </c>
      <c r="E306" s="3">
        <v>10</v>
      </c>
      <c r="F306" s="8">
        <v>0</v>
      </c>
      <c r="G306" s="8">
        <v>0</v>
      </c>
      <c r="H306" s="5"/>
      <c r="I306" s="3">
        <f>5*H306</f>
        <v>0</v>
      </c>
      <c r="J306" s="3">
        <f>0.01*H306</f>
        <v>0</v>
      </c>
      <c r="K306" s="8">
        <f>F306*H306</f>
        <v>0</v>
      </c>
      <c r="L306" s="8">
        <f t="shared" si="20"/>
        <v>0</v>
      </c>
    </row>
    <row r="307" spans="1:12" ht="12.75">
      <c r="A307" s="3" t="s">
        <v>12</v>
      </c>
      <c r="B307" s="3">
        <v>35705</v>
      </c>
      <c r="C307" s="4" t="s">
        <v>14</v>
      </c>
      <c r="D307" s="3" t="s">
        <v>625</v>
      </c>
      <c r="E307" s="3">
        <v>3</v>
      </c>
      <c r="F307" s="8">
        <v>0</v>
      </c>
      <c r="G307" s="8">
        <v>0</v>
      </c>
      <c r="H307" s="5"/>
      <c r="I307" s="3">
        <f>5*H307</f>
        <v>0</v>
      </c>
      <c r="J307" s="3">
        <f>0.01*H307</f>
        <v>0</v>
      </c>
      <c r="K307" s="8">
        <f>F307*H307</f>
        <v>0</v>
      </c>
      <c r="L307" s="8">
        <f t="shared" si="20"/>
        <v>0</v>
      </c>
    </row>
    <row r="308" spans="1:12" ht="12.75">
      <c r="A308" s="3" t="s">
        <v>12</v>
      </c>
      <c r="B308" s="3">
        <v>36020</v>
      </c>
      <c r="C308" s="4" t="s">
        <v>14</v>
      </c>
      <c r="D308" s="3" t="s">
        <v>626</v>
      </c>
      <c r="E308" s="3">
        <v>7</v>
      </c>
      <c r="F308" s="8">
        <v>0</v>
      </c>
      <c r="G308" s="8">
        <v>0</v>
      </c>
      <c r="H308" s="5"/>
      <c r="I308" s="3">
        <f>5*H308</f>
        <v>0</v>
      </c>
      <c r="J308" s="3">
        <f>0.01*H308</f>
        <v>0</v>
      </c>
      <c r="K308" s="8">
        <f>F308*H308</f>
        <v>0</v>
      </c>
      <c r="L308" s="8">
        <f t="shared" si="20"/>
        <v>0</v>
      </c>
    </row>
    <row r="309" spans="1:12" ht="12.75">
      <c r="A309" s="3" t="s">
        <v>12</v>
      </c>
      <c r="B309" s="3" t="s">
        <v>627</v>
      </c>
      <c r="C309" s="4" t="s">
        <v>14</v>
      </c>
      <c r="D309" s="3" t="s">
        <v>628</v>
      </c>
      <c r="E309" s="3" t="s">
        <v>19</v>
      </c>
      <c r="F309" s="8">
        <v>126.07</v>
      </c>
      <c r="G309" s="8">
        <v>199.61</v>
      </c>
      <c r="H309" s="5"/>
      <c r="I309" s="3">
        <f>0*H309</f>
        <v>0</v>
      </c>
      <c r="J309" s="3">
        <f>0*H309</f>
        <v>0</v>
      </c>
      <c r="K309" s="8">
        <f>F309*H309</f>
        <v>0</v>
      </c>
      <c r="L309" s="8">
        <f t="shared" si="20"/>
        <v>0</v>
      </c>
    </row>
    <row r="310" spans="1:12" ht="12.75">
      <c r="A310" s="3" t="s">
        <v>12</v>
      </c>
      <c r="B310" s="3" t="s">
        <v>629</v>
      </c>
      <c r="C310" s="4" t="s">
        <v>14</v>
      </c>
      <c r="D310" s="3" t="s">
        <v>630</v>
      </c>
      <c r="E310" s="3" t="s">
        <v>16</v>
      </c>
      <c r="F310" s="8">
        <v>551.57</v>
      </c>
      <c r="G310" s="8">
        <v>840.48</v>
      </c>
      <c r="H310" s="5"/>
      <c r="I310" s="3">
        <f>0.44*H310</f>
        <v>0</v>
      </c>
      <c r="J310" s="3">
        <f>0.003256*H310</f>
        <v>0</v>
      </c>
      <c r="K310" s="8">
        <f>F310*H310</f>
        <v>0</v>
      </c>
      <c r="L310" s="8">
        <f t="shared" si="20"/>
        <v>0</v>
      </c>
    </row>
    <row r="311" spans="1:12" ht="12.75">
      <c r="A311" s="3" t="s">
        <v>12</v>
      </c>
      <c r="B311" s="3" t="s">
        <v>631</v>
      </c>
      <c r="C311" s="4" t="s">
        <v>14</v>
      </c>
      <c r="D311" s="3" t="s">
        <v>632</v>
      </c>
      <c r="E311" s="3" t="s">
        <v>19</v>
      </c>
      <c r="F311" s="8">
        <v>674.49</v>
      </c>
      <c r="G311" s="8">
        <v>1029.59</v>
      </c>
      <c r="H311" s="5"/>
      <c r="I311" s="3">
        <f>0.38*H311</f>
        <v>0</v>
      </c>
      <c r="J311" s="3">
        <f>0.002*H311</f>
        <v>0</v>
      </c>
      <c r="K311" s="8">
        <f>F311*H311</f>
        <v>0</v>
      </c>
      <c r="L311" s="8">
        <f t="shared" si="20"/>
        <v>0</v>
      </c>
    </row>
    <row r="312" spans="1:12" ht="12.75">
      <c r="A312" s="3" t="s">
        <v>12</v>
      </c>
      <c r="B312" s="3" t="s">
        <v>633</v>
      </c>
      <c r="C312" s="4" t="s">
        <v>14</v>
      </c>
      <c r="D312" s="3" t="s">
        <v>634</v>
      </c>
      <c r="E312" s="3" t="s">
        <v>19</v>
      </c>
      <c r="F312" s="8">
        <v>662.93</v>
      </c>
      <c r="G312" s="8">
        <v>1008.58</v>
      </c>
      <c r="H312" s="5"/>
      <c r="I312" s="3">
        <f>0.34*H312</f>
        <v>0</v>
      </c>
      <c r="J312" s="3">
        <f>0.003*H312</f>
        <v>0</v>
      </c>
      <c r="K312" s="8">
        <f>F312*H312</f>
        <v>0</v>
      </c>
      <c r="L312" s="8">
        <f t="shared" si="20"/>
        <v>0</v>
      </c>
    </row>
    <row r="313" spans="1:12" ht="12.75">
      <c r="A313" s="3" t="s">
        <v>12</v>
      </c>
      <c r="B313" s="3" t="s">
        <v>635</v>
      </c>
      <c r="C313" s="4" t="s">
        <v>14</v>
      </c>
      <c r="D313" s="3" t="s">
        <v>636</v>
      </c>
      <c r="E313" s="3" t="s">
        <v>19</v>
      </c>
      <c r="F313" s="8">
        <v>927.68</v>
      </c>
      <c r="G313" s="8">
        <v>1407.8</v>
      </c>
      <c r="H313" s="5"/>
      <c r="I313" s="3">
        <f>0.14*H313</f>
        <v>0</v>
      </c>
      <c r="J313" s="3">
        <f>0.002*H313</f>
        <v>0</v>
      </c>
      <c r="K313" s="8">
        <f>F313*H313</f>
        <v>0</v>
      </c>
      <c r="L313" s="8">
        <f t="shared" si="20"/>
        <v>0</v>
      </c>
    </row>
    <row r="314" spans="1:12" ht="12.75">
      <c r="A314" s="3" t="s">
        <v>12</v>
      </c>
      <c r="B314" s="3" t="s">
        <v>637</v>
      </c>
      <c r="C314" s="4" t="s">
        <v>14</v>
      </c>
      <c r="D314" s="3" t="s">
        <v>638</v>
      </c>
      <c r="E314" s="3" t="s">
        <v>16</v>
      </c>
      <c r="F314" s="8">
        <v>595.69</v>
      </c>
      <c r="G314" s="8">
        <v>903.52</v>
      </c>
      <c r="H314" s="5"/>
      <c r="I314" s="3">
        <f>0.448*H314</f>
        <v>0</v>
      </c>
      <c r="J314" s="3">
        <f>0.003284*H314</f>
        <v>0</v>
      </c>
      <c r="K314" s="8">
        <f>F314*H314</f>
        <v>0</v>
      </c>
      <c r="L314" s="8">
        <f t="shared" si="20"/>
        <v>0</v>
      </c>
    </row>
    <row r="315" spans="1:12" ht="12.75">
      <c r="A315" s="3" t="s">
        <v>12</v>
      </c>
      <c r="B315" s="3" t="s">
        <v>639</v>
      </c>
      <c r="C315" s="4" t="s">
        <v>14</v>
      </c>
      <c r="D315" s="3" t="s">
        <v>640</v>
      </c>
      <c r="E315" s="3" t="s">
        <v>19</v>
      </c>
      <c r="F315" s="8">
        <v>507.44</v>
      </c>
      <c r="G315" s="8">
        <v>766.94</v>
      </c>
      <c r="H315" s="5"/>
      <c r="I315" s="3">
        <f>0.06*H315</f>
        <v>0</v>
      </c>
      <c r="J315" s="3">
        <f>0.00024*H315</f>
        <v>0</v>
      </c>
      <c r="K315" s="8">
        <f>F315*H315</f>
        <v>0</v>
      </c>
      <c r="L315" s="8">
        <f t="shared" si="20"/>
        <v>0</v>
      </c>
    </row>
    <row r="316" spans="1:12" ht="12.75">
      <c r="A316" s="3" t="s">
        <v>12</v>
      </c>
      <c r="B316" s="3" t="s">
        <v>641</v>
      </c>
      <c r="C316" s="4" t="s">
        <v>14</v>
      </c>
      <c r="D316" s="3" t="s">
        <v>642</v>
      </c>
      <c r="E316" s="3" t="s">
        <v>19</v>
      </c>
      <c r="F316" s="8">
        <v>109.26</v>
      </c>
      <c r="G316" s="8">
        <v>168.1</v>
      </c>
      <c r="H316" s="5"/>
      <c r="I316" s="3">
        <f>0.085*H316</f>
        <v>0</v>
      </c>
      <c r="J316" s="3">
        <f>0.001*H316</f>
        <v>0</v>
      </c>
      <c r="K316" s="8">
        <f>F316*H316</f>
        <v>0</v>
      </c>
      <c r="L316" s="8">
        <f t="shared" si="20"/>
        <v>0</v>
      </c>
    </row>
    <row r="317" spans="1:12" ht="12.75">
      <c r="A317" s="3" t="s">
        <v>12</v>
      </c>
      <c r="B317" s="3" t="s">
        <v>643</v>
      </c>
      <c r="C317" s="4" t="s">
        <v>14</v>
      </c>
      <c r="D317" s="3" t="s">
        <v>644</v>
      </c>
      <c r="E317" s="3" t="s">
        <v>16</v>
      </c>
      <c r="F317" s="8">
        <v>54.63</v>
      </c>
      <c r="G317" s="8">
        <v>84.05</v>
      </c>
      <c r="H317" s="5"/>
      <c r="I317" s="3">
        <f>0.05*H317</f>
        <v>0</v>
      </c>
      <c r="J317" s="3">
        <f>0.002*H317</f>
        <v>0</v>
      </c>
      <c r="K317" s="8">
        <f>F317*H317</f>
        <v>0</v>
      </c>
      <c r="L317" s="8">
        <f t="shared" si="20"/>
        <v>0</v>
      </c>
    </row>
    <row r="318" spans="1:12" ht="12.75">
      <c r="A318" s="3" t="s">
        <v>12</v>
      </c>
      <c r="B318" s="3" t="s">
        <v>645</v>
      </c>
      <c r="C318" s="4" t="s">
        <v>14</v>
      </c>
      <c r="D318" s="3" t="s">
        <v>646</v>
      </c>
      <c r="E318" s="3" t="s">
        <v>19</v>
      </c>
      <c r="F318" s="8">
        <v>319.38</v>
      </c>
      <c r="G318" s="8">
        <v>483.28</v>
      </c>
      <c r="H318" s="5"/>
      <c r="I318" s="3">
        <f>0.15*H318</f>
        <v>0</v>
      </c>
      <c r="J318" s="3">
        <f>0.000832*H318</f>
        <v>0</v>
      </c>
      <c r="K318" s="8">
        <f>F318*H318</f>
        <v>0</v>
      </c>
      <c r="L318" s="8">
        <f t="shared" si="20"/>
        <v>0</v>
      </c>
    </row>
    <row r="319" spans="1:12" ht="12.75">
      <c r="A319" s="3" t="s">
        <v>12</v>
      </c>
      <c r="B319" s="3" t="s">
        <v>647</v>
      </c>
      <c r="C319" s="4" t="s">
        <v>14</v>
      </c>
      <c r="D319" s="3" t="s">
        <v>648</v>
      </c>
      <c r="E319" s="3" t="s">
        <v>16</v>
      </c>
      <c r="F319" s="8">
        <v>242.69</v>
      </c>
      <c r="G319" s="8">
        <v>367.71</v>
      </c>
      <c r="H319" s="5"/>
      <c r="I319" s="3">
        <f>0.15*H319</f>
        <v>0</v>
      </c>
      <c r="J319" s="3">
        <f>0.000471*H319</f>
        <v>0</v>
      </c>
      <c r="K319" s="8">
        <f>F319*H319</f>
        <v>0</v>
      </c>
      <c r="L319" s="8">
        <f t="shared" si="20"/>
        <v>0</v>
      </c>
    </row>
    <row r="320" spans="1:12" ht="12.75">
      <c r="A320" s="3" t="s">
        <v>12</v>
      </c>
      <c r="B320" s="3" t="s">
        <v>649</v>
      </c>
      <c r="C320" s="4" t="s">
        <v>14</v>
      </c>
      <c r="D320" s="3" t="s">
        <v>650</v>
      </c>
      <c r="E320" s="3" t="s">
        <v>19</v>
      </c>
      <c r="F320" s="8">
        <v>397.13</v>
      </c>
      <c r="G320" s="8">
        <v>598.84</v>
      </c>
      <c r="H320" s="5"/>
      <c r="I320" s="3">
        <f>0.45*H320</f>
        <v>0</v>
      </c>
      <c r="J320" s="3">
        <f>0.000934*H320</f>
        <v>0</v>
      </c>
      <c r="K320" s="8">
        <f>F320*H320</f>
        <v>0</v>
      </c>
      <c r="L320" s="8">
        <f t="shared" si="20"/>
        <v>0</v>
      </c>
    </row>
    <row r="321" spans="1:12" ht="12.75">
      <c r="A321" s="3" t="s">
        <v>12</v>
      </c>
      <c r="B321" s="3" t="s">
        <v>651</v>
      </c>
      <c r="C321" s="4" t="s">
        <v>14</v>
      </c>
      <c r="D321" s="3" t="s">
        <v>652</v>
      </c>
      <c r="E321" s="3" t="s">
        <v>19</v>
      </c>
      <c r="F321" s="8">
        <v>5860.25</v>
      </c>
      <c r="G321" s="8">
        <v>8909.09</v>
      </c>
      <c r="H321" s="5"/>
      <c r="I321" s="3">
        <f>4*H321</f>
        <v>0</v>
      </c>
      <c r="J321" s="3">
        <f>0.05*H321</f>
        <v>0</v>
      </c>
      <c r="K321" s="8">
        <f>F321*H321</f>
        <v>0</v>
      </c>
      <c r="L321" s="8">
        <f t="shared" si="20"/>
        <v>0</v>
      </c>
    </row>
    <row r="322" spans="1:12" ht="12.75">
      <c r="A322" s="3" t="s">
        <v>12</v>
      </c>
      <c r="B322" s="3" t="s">
        <v>653</v>
      </c>
      <c r="C322" s="4" t="s">
        <v>14</v>
      </c>
      <c r="D322" s="3" t="s">
        <v>654</v>
      </c>
      <c r="E322" s="3" t="s">
        <v>19</v>
      </c>
      <c r="F322" s="8">
        <v>1105.23</v>
      </c>
      <c r="G322" s="8">
        <v>1680.96</v>
      </c>
      <c r="H322" s="5"/>
      <c r="I322" s="3">
        <f>1*H322</f>
        <v>0</v>
      </c>
      <c r="J322" s="3">
        <f>0.009*H322</f>
        <v>0</v>
      </c>
      <c r="K322" s="8">
        <f>F322*H322</f>
        <v>0</v>
      </c>
      <c r="L322" s="8">
        <f aca="true" t="shared" si="22" ref="L322:L368">G322*H322</f>
        <v>0</v>
      </c>
    </row>
    <row r="323" spans="1:12" ht="12.75">
      <c r="A323" s="3" t="s">
        <v>12</v>
      </c>
      <c r="B323" s="3" t="s">
        <v>655</v>
      </c>
      <c r="C323" s="4" t="s">
        <v>14</v>
      </c>
      <c r="D323" s="3" t="s">
        <v>656</v>
      </c>
      <c r="E323" s="3" t="s">
        <v>19</v>
      </c>
      <c r="F323" s="8">
        <v>315.18</v>
      </c>
      <c r="G323" s="8">
        <v>472.77</v>
      </c>
      <c r="H323" s="5"/>
      <c r="I323" s="3">
        <f>0.1*H323</f>
        <v>0</v>
      </c>
      <c r="J323" s="3">
        <f>0.001*H323</f>
        <v>0</v>
      </c>
      <c r="K323" s="8">
        <f>F323*H323</f>
        <v>0</v>
      </c>
      <c r="L323" s="8">
        <f t="shared" si="22"/>
        <v>0</v>
      </c>
    </row>
    <row r="324" spans="1:12" ht="12.75">
      <c r="A324" s="3" t="s">
        <v>12</v>
      </c>
      <c r="B324" s="3" t="s">
        <v>657</v>
      </c>
      <c r="C324" s="4" t="s">
        <v>14</v>
      </c>
      <c r="D324" s="3" t="s">
        <v>658</v>
      </c>
      <c r="E324" s="3" t="s">
        <v>19</v>
      </c>
      <c r="F324" s="8">
        <v>441.25</v>
      </c>
      <c r="G324" s="8">
        <v>672.38</v>
      </c>
      <c r="H324" s="5"/>
      <c r="I324" s="3">
        <f>0.492*H324</f>
        <v>0</v>
      </c>
      <c r="J324" s="3">
        <f>0.000792*H324</f>
        <v>0</v>
      </c>
      <c r="K324" s="8">
        <f>F324*H324</f>
        <v>0</v>
      </c>
      <c r="L324" s="8">
        <f t="shared" si="22"/>
        <v>0</v>
      </c>
    </row>
    <row r="325" spans="1:12" ht="12.75">
      <c r="A325" s="3" t="s">
        <v>12</v>
      </c>
      <c r="B325" s="3" t="s">
        <v>659</v>
      </c>
      <c r="C325" s="4" t="s">
        <v>14</v>
      </c>
      <c r="D325" s="3" t="s">
        <v>660</v>
      </c>
      <c r="E325" s="3" t="s">
        <v>19</v>
      </c>
      <c r="F325" s="8">
        <v>519</v>
      </c>
      <c r="G325" s="8">
        <v>787.95</v>
      </c>
      <c r="H325" s="5"/>
      <c r="I325" s="3">
        <f>0.35*H325</f>
        <v>0</v>
      </c>
      <c r="J325" s="3">
        <f>0.000792*H325</f>
        <v>0</v>
      </c>
      <c r="K325" s="8">
        <f>F325*H325</f>
        <v>0</v>
      </c>
      <c r="L325" s="8">
        <f t="shared" si="22"/>
        <v>0</v>
      </c>
    </row>
    <row r="326" spans="1:12" ht="12.75">
      <c r="A326" s="3" t="s">
        <v>12</v>
      </c>
      <c r="B326" s="3" t="s">
        <v>661</v>
      </c>
      <c r="C326" s="4" t="s">
        <v>14</v>
      </c>
      <c r="D326" s="3" t="s">
        <v>662</v>
      </c>
      <c r="E326" s="3">
        <v>8</v>
      </c>
      <c r="F326" s="8">
        <v>2210.46</v>
      </c>
      <c r="G326" s="8">
        <v>3361.92</v>
      </c>
      <c r="H326" s="5"/>
      <c r="I326" s="3">
        <f>2.56*H326</f>
        <v>0</v>
      </c>
      <c r="J326" s="3">
        <f>0.009061*H326</f>
        <v>0</v>
      </c>
      <c r="K326" s="8">
        <f>F326*H326</f>
        <v>0</v>
      </c>
      <c r="L326" s="8">
        <f t="shared" si="22"/>
        <v>0</v>
      </c>
    </row>
    <row r="327" spans="1:12" ht="12.75">
      <c r="A327" s="3" t="s">
        <v>12</v>
      </c>
      <c r="B327" s="3" t="s">
        <v>663</v>
      </c>
      <c r="C327" s="4" t="s">
        <v>14</v>
      </c>
      <c r="D327" s="3" t="s">
        <v>664</v>
      </c>
      <c r="E327" s="3" t="s">
        <v>16</v>
      </c>
      <c r="F327" s="8">
        <v>142.88</v>
      </c>
      <c r="G327" s="8">
        <v>220.63</v>
      </c>
      <c r="H327" s="5"/>
      <c r="I327" s="3">
        <f>0.05*H327</f>
        <v>0</v>
      </c>
      <c r="J327" s="3">
        <f>0.001*H327</f>
        <v>0</v>
      </c>
      <c r="K327" s="8">
        <f>F327*H327</f>
        <v>0</v>
      </c>
      <c r="L327" s="8">
        <f t="shared" si="22"/>
        <v>0</v>
      </c>
    </row>
    <row r="328" spans="1:12" ht="12.75">
      <c r="A328" s="3" t="s">
        <v>12</v>
      </c>
      <c r="B328" s="3" t="s">
        <v>665</v>
      </c>
      <c r="C328" s="4" t="s">
        <v>14</v>
      </c>
      <c r="D328" s="3" t="s">
        <v>666</v>
      </c>
      <c r="E328" s="3" t="s">
        <v>16</v>
      </c>
      <c r="F328" s="8">
        <v>138.68</v>
      </c>
      <c r="G328" s="8">
        <v>210.12</v>
      </c>
      <c r="H328" s="5"/>
      <c r="I328" s="3">
        <f>0.05*H328</f>
        <v>0</v>
      </c>
      <c r="J328" s="3">
        <f>0.0015*H328</f>
        <v>0</v>
      </c>
      <c r="K328" s="8">
        <f>F328*H328</f>
        <v>0</v>
      </c>
      <c r="L328" s="8">
        <f t="shared" si="22"/>
        <v>0</v>
      </c>
    </row>
    <row r="329" spans="1:12" ht="12.75">
      <c r="A329" s="3" t="s">
        <v>12</v>
      </c>
      <c r="B329" s="3" t="s">
        <v>667</v>
      </c>
      <c r="C329" s="4" t="s">
        <v>14</v>
      </c>
      <c r="D329" s="3" t="s">
        <v>668</v>
      </c>
      <c r="E329" s="3" t="s">
        <v>16</v>
      </c>
      <c r="F329" s="8">
        <v>197.51</v>
      </c>
      <c r="G329" s="8">
        <v>304.67</v>
      </c>
      <c r="H329" s="5"/>
      <c r="I329" s="3">
        <f>0.08*H329</f>
        <v>0</v>
      </c>
      <c r="J329" s="3">
        <f>0.0015*H329</f>
        <v>0</v>
      </c>
      <c r="K329" s="8">
        <f>F329*H329</f>
        <v>0</v>
      </c>
      <c r="L329" s="8">
        <f t="shared" si="22"/>
        <v>0</v>
      </c>
    </row>
    <row r="330" spans="1:12" ht="12.75">
      <c r="A330" s="3" t="s">
        <v>12</v>
      </c>
      <c r="B330" s="3" t="s">
        <v>669</v>
      </c>
      <c r="C330" s="4" t="s">
        <v>14</v>
      </c>
      <c r="D330" s="3" t="s">
        <v>670</v>
      </c>
      <c r="E330" s="3" t="s">
        <v>16</v>
      </c>
      <c r="F330" s="8">
        <v>219.58</v>
      </c>
      <c r="G330" s="8">
        <v>336.19</v>
      </c>
      <c r="H330" s="5"/>
      <c r="I330" s="3">
        <f>0.05*H330</f>
        <v>0</v>
      </c>
      <c r="J330" s="3">
        <f>0.001*H330</f>
        <v>0</v>
      </c>
      <c r="K330" s="8">
        <f>F330*H330</f>
        <v>0</v>
      </c>
      <c r="L330" s="8">
        <f t="shared" si="22"/>
        <v>0</v>
      </c>
    </row>
    <row r="331" spans="1:12" ht="12.75">
      <c r="A331" s="3" t="s">
        <v>12</v>
      </c>
      <c r="B331" s="3" t="s">
        <v>671</v>
      </c>
      <c r="C331" s="4" t="s">
        <v>14</v>
      </c>
      <c r="D331" s="3" t="s">
        <v>672</v>
      </c>
      <c r="E331" s="3" t="s">
        <v>16</v>
      </c>
      <c r="F331" s="8">
        <v>219.58</v>
      </c>
      <c r="G331" s="8">
        <v>336.19</v>
      </c>
      <c r="H331" s="5"/>
      <c r="I331" s="3">
        <f>0.05*H331</f>
        <v>0</v>
      </c>
      <c r="J331" s="3">
        <f>0.001*H331</f>
        <v>0</v>
      </c>
      <c r="K331" s="8">
        <f>F331*H331</f>
        <v>0</v>
      </c>
      <c r="L331" s="8">
        <f t="shared" si="22"/>
        <v>0</v>
      </c>
    </row>
    <row r="332" spans="1:12" ht="12.75">
      <c r="A332" s="3" t="s">
        <v>12</v>
      </c>
      <c r="B332" s="3" t="s">
        <v>673</v>
      </c>
      <c r="C332" s="4" t="s">
        <v>14</v>
      </c>
      <c r="D332" s="3" t="s">
        <v>674</v>
      </c>
      <c r="E332" s="3" t="s">
        <v>19</v>
      </c>
      <c r="F332" s="8">
        <v>131.32</v>
      </c>
      <c r="G332" s="8">
        <v>199.61</v>
      </c>
      <c r="H332" s="5"/>
      <c r="I332" s="3">
        <f>0.12*H332</f>
        <v>0</v>
      </c>
      <c r="J332" s="3">
        <f>0.0015*H332</f>
        <v>0</v>
      </c>
      <c r="K332" s="8">
        <f>F332*H332</f>
        <v>0</v>
      </c>
      <c r="L332" s="8">
        <f t="shared" si="22"/>
        <v>0</v>
      </c>
    </row>
    <row r="333" spans="1:12" ht="12.75">
      <c r="A333" s="3" t="s">
        <v>12</v>
      </c>
      <c r="B333" s="3" t="s">
        <v>675</v>
      </c>
      <c r="C333" s="4" t="s">
        <v>14</v>
      </c>
      <c r="D333" s="3" t="s">
        <v>676</v>
      </c>
      <c r="E333" s="3" t="s">
        <v>19</v>
      </c>
      <c r="F333" s="8">
        <v>120.82</v>
      </c>
      <c r="G333" s="8">
        <v>178.6</v>
      </c>
      <c r="H333" s="5"/>
      <c r="I333" s="3">
        <f>0.1*H333</f>
        <v>0</v>
      </c>
      <c r="J333" s="3">
        <f>0.001*H333</f>
        <v>0</v>
      </c>
      <c r="K333" s="8">
        <f>F333*H333</f>
        <v>0</v>
      </c>
      <c r="L333" s="8">
        <f t="shared" si="22"/>
        <v>0</v>
      </c>
    </row>
    <row r="334" spans="1:12" ht="12.75">
      <c r="A334" s="3" t="s">
        <v>12</v>
      </c>
      <c r="B334" s="3" t="s">
        <v>677</v>
      </c>
      <c r="C334" s="4" t="s">
        <v>14</v>
      </c>
      <c r="D334" s="3" t="s">
        <v>678</v>
      </c>
      <c r="E334" s="3" t="s">
        <v>16</v>
      </c>
      <c r="F334" s="8">
        <v>76.69</v>
      </c>
      <c r="G334" s="8">
        <v>115.57</v>
      </c>
      <c r="H334" s="5"/>
      <c r="I334" s="3">
        <f>0.11*H334</f>
        <v>0</v>
      </c>
      <c r="J334" s="3">
        <f>0.001229*H334</f>
        <v>0</v>
      </c>
      <c r="K334" s="8">
        <f>F334*H334</f>
        <v>0</v>
      </c>
      <c r="L334" s="8">
        <f t="shared" si="22"/>
        <v>0</v>
      </c>
    </row>
    <row r="335" spans="1:12" ht="12.75">
      <c r="A335" s="3" t="s">
        <v>12</v>
      </c>
      <c r="B335" s="3" t="s">
        <v>679</v>
      </c>
      <c r="C335" s="4" t="s">
        <v>14</v>
      </c>
      <c r="D335" s="3" t="s">
        <v>680</v>
      </c>
      <c r="E335" s="3" t="s">
        <v>16</v>
      </c>
      <c r="F335" s="8">
        <v>197.51</v>
      </c>
      <c r="G335" s="8">
        <v>304.67</v>
      </c>
      <c r="H335" s="5"/>
      <c r="I335" s="3">
        <f>0.05*H335</f>
        <v>0</v>
      </c>
      <c r="J335" s="3">
        <f>0.001*H335</f>
        <v>0</v>
      </c>
      <c r="K335" s="8">
        <f>F335*H335</f>
        <v>0</v>
      </c>
      <c r="L335" s="8">
        <f t="shared" si="22"/>
        <v>0</v>
      </c>
    </row>
    <row r="336" spans="1:12" ht="12.75">
      <c r="A336" s="3" t="s">
        <v>12</v>
      </c>
      <c r="B336" s="3" t="s">
        <v>681</v>
      </c>
      <c r="C336" s="4" t="s">
        <v>14</v>
      </c>
      <c r="D336" s="3" t="s">
        <v>682</v>
      </c>
      <c r="E336" s="3" t="s">
        <v>16</v>
      </c>
      <c r="F336" s="8">
        <v>153.39</v>
      </c>
      <c r="G336" s="8">
        <v>231.13</v>
      </c>
      <c r="H336" s="5"/>
      <c r="I336" s="3">
        <f>0.05*H336</f>
        <v>0</v>
      </c>
      <c r="J336" s="3">
        <f>0.001*H336</f>
        <v>0</v>
      </c>
      <c r="K336" s="8">
        <f>F336*H336</f>
        <v>0</v>
      </c>
      <c r="L336" s="8">
        <f t="shared" si="22"/>
        <v>0</v>
      </c>
    </row>
    <row r="337" spans="1:12" ht="12.75">
      <c r="A337" s="3" t="s">
        <v>12</v>
      </c>
      <c r="B337" s="3" t="s">
        <v>683</v>
      </c>
      <c r="C337" s="4" t="s">
        <v>14</v>
      </c>
      <c r="D337" s="3" t="s">
        <v>684</v>
      </c>
      <c r="E337" s="3" t="s">
        <v>19</v>
      </c>
      <c r="F337" s="8">
        <v>131.32</v>
      </c>
      <c r="G337" s="8">
        <v>199.61</v>
      </c>
      <c r="H337" s="5"/>
      <c r="I337" s="3">
        <f>0.078*H337</f>
        <v>0</v>
      </c>
      <c r="J337" s="3">
        <f>0.000438*H337</f>
        <v>0</v>
      </c>
      <c r="K337" s="8">
        <f>F337*H337</f>
        <v>0</v>
      </c>
      <c r="L337" s="8">
        <f t="shared" si="22"/>
        <v>0</v>
      </c>
    </row>
    <row r="338" spans="1:12" ht="12.75">
      <c r="A338" s="3" t="s">
        <v>12</v>
      </c>
      <c r="B338" s="3" t="s">
        <v>685</v>
      </c>
      <c r="C338" s="4" t="s">
        <v>14</v>
      </c>
      <c r="D338" s="3" t="s">
        <v>686</v>
      </c>
      <c r="E338" s="3" t="s">
        <v>19</v>
      </c>
      <c r="F338" s="8">
        <v>153.39</v>
      </c>
      <c r="G338" s="8">
        <v>231.13</v>
      </c>
      <c r="H338" s="5"/>
      <c r="I338" s="3">
        <f>0.05*H338</f>
        <v>0</v>
      </c>
      <c r="J338" s="3">
        <f>0.001*H338</f>
        <v>0</v>
      </c>
      <c r="K338" s="8">
        <f>F338*H338</f>
        <v>0</v>
      </c>
      <c r="L338" s="8">
        <f t="shared" si="22"/>
        <v>0</v>
      </c>
    </row>
    <row r="339" spans="1:12" ht="12.75">
      <c r="A339" s="3" t="s">
        <v>12</v>
      </c>
      <c r="B339" s="3" t="s">
        <v>687</v>
      </c>
      <c r="C339" s="4" t="s">
        <v>14</v>
      </c>
      <c r="D339" s="3" t="s">
        <v>688</v>
      </c>
      <c r="E339" s="3" t="s">
        <v>16</v>
      </c>
      <c r="F339" s="8">
        <v>153.39</v>
      </c>
      <c r="G339" s="8">
        <v>231.13</v>
      </c>
      <c r="H339" s="5"/>
      <c r="I339" s="3">
        <f>0.05*H339</f>
        <v>0</v>
      </c>
      <c r="J339" s="3">
        <f>0.001*H339</f>
        <v>0</v>
      </c>
      <c r="K339" s="8">
        <f>F339*H339</f>
        <v>0</v>
      </c>
      <c r="L339" s="8">
        <f t="shared" si="22"/>
        <v>0</v>
      </c>
    </row>
    <row r="340" spans="1:12" ht="12.75">
      <c r="A340" s="3" t="s">
        <v>12</v>
      </c>
      <c r="B340" s="3" t="s">
        <v>689</v>
      </c>
      <c r="C340" s="4" t="s">
        <v>14</v>
      </c>
      <c r="D340" s="3" t="s">
        <v>690</v>
      </c>
      <c r="E340" s="3" t="s">
        <v>16</v>
      </c>
      <c r="F340" s="8">
        <v>109.26</v>
      </c>
      <c r="G340" s="8">
        <v>168.1</v>
      </c>
      <c r="H340" s="5"/>
      <c r="I340" s="3">
        <f>0.06*H340</f>
        <v>0</v>
      </c>
      <c r="J340" s="3">
        <f>0.000849*H340</f>
        <v>0</v>
      </c>
      <c r="K340" s="8">
        <f>F340*H340</f>
        <v>0</v>
      </c>
      <c r="L340" s="8">
        <f t="shared" si="22"/>
        <v>0</v>
      </c>
    </row>
    <row r="341" spans="1:12" ht="12.75">
      <c r="A341" s="3" t="s">
        <v>12</v>
      </c>
      <c r="B341" s="3" t="s">
        <v>691</v>
      </c>
      <c r="C341" s="4" t="s">
        <v>14</v>
      </c>
      <c r="D341" s="3" t="s">
        <v>692</v>
      </c>
      <c r="E341" s="3" t="s">
        <v>16</v>
      </c>
      <c r="F341" s="8">
        <v>131.32</v>
      </c>
      <c r="G341" s="8">
        <v>199.61</v>
      </c>
      <c r="H341" s="5"/>
      <c r="I341" s="3">
        <f>0.07*H341</f>
        <v>0</v>
      </c>
      <c r="J341" s="3">
        <f>0.001225*H341</f>
        <v>0</v>
      </c>
      <c r="K341" s="8">
        <f>F341*H341</f>
        <v>0</v>
      </c>
      <c r="L341" s="8">
        <f t="shared" si="22"/>
        <v>0</v>
      </c>
    </row>
    <row r="342" spans="1:12" ht="12.75">
      <c r="A342" s="3" t="s">
        <v>12</v>
      </c>
      <c r="B342" s="3" t="s">
        <v>693</v>
      </c>
      <c r="C342" s="4" t="s">
        <v>14</v>
      </c>
      <c r="D342" s="3" t="s">
        <v>694</v>
      </c>
      <c r="E342" s="3" t="s">
        <v>19</v>
      </c>
      <c r="F342" s="8">
        <v>286.81</v>
      </c>
      <c r="G342" s="8">
        <v>430.75</v>
      </c>
      <c r="H342" s="5"/>
      <c r="I342" s="3">
        <f>0.077*H342</f>
        <v>0</v>
      </c>
      <c r="J342" s="3">
        <f>0.000297*H342</f>
        <v>0</v>
      </c>
      <c r="K342" s="8">
        <f>F342*H342</f>
        <v>0</v>
      </c>
      <c r="L342" s="8">
        <f t="shared" si="22"/>
        <v>0</v>
      </c>
    </row>
    <row r="343" spans="1:12" ht="12.75">
      <c r="A343" s="3" t="s">
        <v>12</v>
      </c>
      <c r="B343" s="3" t="s">
        <v>695</v>
      </c>
      <c r="C343" s="4" t="s">
        <v>14</v>
      </c>
      <c r="D343" s="3" t="s">
        <v>696</v>
      </c>
      <c r="E343" s="3" t="s">
        <v>19</v>
      </c>
      <c r="F343" s="8">
        <v>341.45</v>
      </c>
      <c r="G343" s="8">
        <v>514.79</v>
      </c>
      <c r="H343" s="5"/>
      <c r="I343" s="3">
        <f>0.05*H343</f>
        <v>0</v>
      </c>
      <c r="J343" s="3">
        <f>0.002*H343</f>
        <v>0</v>
      </c>
      <c r="K343" s="8">
        <f>F343*H343</f>
        <v>0</v>
      </c>
      <c r="L343" s="8">
        <f t="shared" si="22"/>
        <v>0</v>
      </c>
    </row>
    <row r="344" spans="1:12" ht="12.75">
      <c r="A344" s="3" t="s">
        <v>12</v>
      </c>
      <c r="B344" s="3" t="s">
        <v>697</v>
      </c>
      <c r="C344" s="4" t="s">
        <v>14</v>
      </c>
      <c r="D344" s="3" t="s">
        <v>698</v>
      </c>
      <c r="E344" s="3" t="s">
        <v>16</v>
      </c>
      <c r="F344" s="8">
        <v>341.45</v>
      </c>
      <c r="G344" s="8">
        <v>514.79</v>
      </c>
      <c r="H344" s="5"/>
      <c r="I344" s="3">
        <f>0.05*H344</f>
        <v>0</v>
      </c>
      <c r="J344" s="3">
        <f>0.002*H344</f>
        <v>0</v>
      </c>
      <c r="K344" s="8">
        <f>F344*H344</f>
        <v>0</v>
      </c>
      <c r="L344" s="8">
        <f t="shared" si="22"/>
        <v>0</v>
      </c>
    </row>
    <row r="345" spans="1:12" ht="12.75">
      <c r="A345" s="3" t="s">
        <v>12</v>
      </c>
      <c r="B345" s="3" t="s">
        <v>699</v>
      </c>
      <c r="C345" s="4" t="s">
        <v>14</v>
      </c>
      <c r="D345" s="3" t="s">
        <v>700</v>
      </c>
      <c r="E345" s="3" t="s">
        <v>16</v>
      </c>
      <c r="F345" s="8">
        <v>242.69</v>
      </c>
      <c r="G345" s="8">
        <v>367.71</v>
      </c>
      <c r="H345" s="5"/>
      <c r="I345" s="3">
        <f>0.1*H345</f>
        <v>0</v>
      </c>
      <c r="J345" s="3">
        <f>0.005*H345</f>
        <v>0</v>
      </c>
      <c r="K345" s="8">
        <f>F345*H345</f>
        <v>0</v>
      </c>
      <c r="L345" s="8">
        <f t="shared" si="22"/>
        <v>0</v>
      </c>
    </row>
    <row r="346" spans="1:12" ht="12.75">
      <c r="A346" s="3" t="s">
        <v>12</v>
      </c>
      <c r="B346" s="3" t="s">
        <v>701</v>
      </c>
      <c r="C346" s="4" t="s">
        <v>14</v>
      </c>
      <c r="D346" s="3" t="s">
        <v>702</v>
      </c>
      <c r="E346" s="3" t="s">
        <v>19</v>
      </c>
      <c r="F346" s="8">
        <v>330.94</v>
      </c>
      <c r="G346" s="8">
        <v>504.29</v>
      </c>
      <c r="H346" s="5"/>
      <c r="I346" s="3">
        <f>0.05*H346</f>
        <v>0</v>
      </c>
      <c r="J346" s="3">
        <f>0.002*H346</f>
        <v>0</v>
      </c>
      <c r="K346" s="8">
        <f>F346*H346</f>
        <v>0</v>
      </c>
      <c r="L346" s="8">
        <f t="shared" si="22"/>
        <v>0</v>
      </c>
    </row>
    <row r="347" spans="1:12" ht="12.75">
      <c r="A347" s="3" t="s">
        <v>12</v>
      </c>
      <c r="B347" s="3" t="s">
        <v>703</v>
      </c>
      <c r="C347" s="4" t="s">
        <v>14</v>
      </c>
      <c r="D347" s="3" t="s">
        <v>704</v>
      </c>
      <c r="E347" s="3" t="s">
        <v>19</v>
      </c>
      <c r="F347" s="8">
        <v>551.57</v>
      </c>
      <c r="G347" s="8">
        <v>840.48</v>
      </c>
      <c r="H347" s="5"/>
      <c r="I347" s="3">
        <f>0.2*H347</f>
        <v>0</v>
      </c>
      <c r="J347" s="3">
        <f>0.007*H347</f>
        <v>0</v>
      </c>
      <c r="K347" s="8">
        <f>F347*H347</f>
        <v>0</v>
      </c>
      <c r="L347" s="8">
        <f t="shared" si="22"/>
        <v>0</v>
      </c>
    </row>
    <row r="348" spans="1:12" ht="12.75">
      <c r="A348" s="3" t="s">
        <v>12</v>
      </c>
      <c r="B348" s="3" t="s">
        <v>705</v>
      </c>
      <c r="C348" s="4" t="s">
        <v>14</v>
      </c>
      <c r="D348" s="3" t="s">
        <v>706</v>
      </c>
      <c r="E348" s="3" t="s">
        <v>19</v>
      </c>
      <c r="F348" s="8">
        <v>773.24</v>
      </c>
      <c r="G348" s="8">
        <v>1176.67</v>
      </c>
      <c r="H348" s="5"/>
      <c r="I348" s="3">
        <f>0.136*H348</f>
        <v>0</v>
      </c>
      <c r="J348" s="3">
        <f>0.000594*H348</f>
        <v>0</v>
      </c>
      <c r="K348" s="8">
        <f>F348*H348</f>
        <v>0</v>
      </c>
      <c r="L348" s="8">
        <f t="shared" si="22"/>
        <v>0</v>
      </c>
    </row>
    <row r="349" spans="1:12" ht="12.75">
      <c r="A349" s="3" t="s">
        <v>12</v>
      </c>
      <c r="B349" s="3" t="s">
        <v>707</v>
      </c>
      <c r="C349" s="4" t="s">
        <v>14</v>
      </c>
      <c r="D349" s="3" t="s">
        <v>708</v>
      </c>
      <c r="E349" s="3" t="s">
        <v>16</v>
      </c>
      <c r="F349" s="8">
        <v>1325.86</v>
      </c>
      <c r="G349" s="8">
        <v>2017.15</v>
      </c>
      <c r="H349" s="5"/>
      <c r="I349" s="3">
        <f>0.05*H349</f>
        <v>0</v>
      </c>
      <c r="J349" s="3">
        <f>0.002*H349</f>
        <v>0</v>
      </c>
      <c r="K349" s="8">
        <f>F349*H349</f>
        <v>0</v>
      </c>
      <c r="L349" s="8">
        <f t="shared" si="22"/>
        <v>0</v>
      </c>
    </row>
    <row r="350" spans="1:12" ht="12.75">
      <c r="A350" s="3" t="s">
        <v>12</v>
      </c>
      <c r="B350" s="3" t="s">
        <v>709</v>
      </c>
      <c r="C350" s="4" t="s">
        <v>14</v>
      </c>
      <c r="D350" s="3" t="s">
        <v>710</v>
      </c>
      <c r="E350" s="3" t="s">
        <v>19</v>
      </c>
      <c r="F350" s="8">
        <v>407.63</v>
      </c>
      <c r="G350" s="8">
        <v>619.85</v>
      </c>
      <c r="H350" s="5"/>
      <c r="I350" s="3">
        <f>0.11*H350</f>
        <v>0</v>
      </c>
      <c r="J350" s="3">
        <f>0.005*H350</f>
        <v>0</v>
      </c>
      <c r="K350" s="8">
        <f>F350*H350</f>
        <v>0</v>
      </c>
      <c r="L350" s="8">
        <f t="shared" si="22"/>
        <v>0</v>
      </c>
    </row>
    <row r="351" spans="1:12" ht="12.75">
      <c r="A351" s="3" t="s">
        <v>12</v>
      </c>
      <c r="B351" s="3" t="s">
        <v>711</v>
      </c>
      <c r="C351" s="4" t="s">
        <v>14</v>
      </c>
      <c r="D351" s="3" t="s">
        <v>712</v>
      </c>
      <c r="E351" s="3" t="s">
        <v>16</v>
      </c>
      <c r="F351" s="8">
        <v>883.55</v>
      </c>
      <c r="G351" s="8">
        <v>1344.77</v>
      </c>
      <c r="H351" s="5"/>
      <c r="I351" s="3">
        <f>0.05*H351</f>
        <v>0</v>
      </c>
      <c r="J351" s="3">
        <f>0.002*H351</f>
        <v>0</v>
      </c>
      <c r="K351" s="8">
        <f>F351*H351</f>
        <v>0</v>
      </c>
      <c r="L351" s="8">
        <f t="shared" si="22"/>
        <v>0</v>
      </c>
    </row>
    <row r="352" spans="1:12" ht="12.75">
      <c r="A352" s="3" t="s">
        <v>12</v>
      </c>
      <c r="B352" s="3" t="s">
        <v>713</v>
      </c>
      <c r="C352" s="4" t="s">
        <v>14</v>
      </c>
      <c r="D352" s="3" t="s">
        <v>714</v>
      </c>
      <c r="E352" s="3" t="s">
        <v>16</v>
      </c>
      <c r="F352" s="8">
        <v>286.81</v>
      </c>
      <c r="G352" s="8">
        <v>430.75</v>
      </c>
      <c r="H352" s="5"/>
      <c r="I352" s="3">
        <f>0.1*H352</f>
        <v>0</v>
      </c>
      <c r="J352" s="3">
        <f>0.005*H352</f>
        <v>0</v>
      </c>
      <c r="K352" s="8">
        <f>F352*H352</f>
        <v>0</v>
      </c>
      <c r="L352" s="8">
        <f t="shared" si="22"/>
        <v>0</v>
      </c>
    </row>
    <row r="353" spans="1:12" ht="12.75">
      <c r="A353" s="3" t="s">
        <v>12</v>
      </c>
      <c r="B353" s="3" t="s">
        <v>715</v>
      </c>
      <c r="C353" s="4" t="s">
        <v>14</v>
      </c>
      <c r="D353" s="3" t="s">
        <v>716</v>
      </c>
      <c r="E353" s="3" t="s">
        <v>19</v>
      </c>
      <c r="F353" s="8">
        <v>1768.16</v>
      </c>
      <c r="G353" s="8">
        <v>2689.54</v>
      </c>
      <c r="H353" s="5"/>
      <c r="I353" s="3">
        <f aca="true" t="shared" si="23" ref="I353:I359">0.05*H353</f>
        <v>0</v>
      </c>
      <c r="J353" s="3">
        <f aca="true" t="shared" si="24" ref="J353:J359">0.002*H353</f>
        <v>0</v>
      </c>
      <c r="K353" s="8">
        <f>F353*H353</f>
        <v>0</v>
      </c>
      <c r="L353" s="8">
        <f t="shared" si="22"/>
        <v>0</v>
      </c>
    </row>
    <row r="354" spans="1:12" ht="12.75">
      <c r="A354" s="3" t="s">
        <v>12</v>
      </c>
      <c r="B354" s="3" t="s">
        <v>717</v>
      </c>
      <c r="C354" s="4" t="s">
        <v>14</v>
      </c>
      <c r="D354" s="3" t="s">
        <v>718</v>
      </c>
      <c r="E354" s="3" t="s">
        <v>19</v>
      </c>
      <c r="F354" s="8">
        <v>993.87</v>
      </c>
      <c r="G354" s="8">
        <v>1512.86</v>
      </c>
      <c r="H354" s="5"/>
      <c r="I354" s="3">
        <f t="shared" si="23"/>
        <v>0</v>
      </c>
      <c r="J354" s="3">
        <f t="shared" si="24"/>
        <v>0</v>
      </c>
      <c r="K354" s="8">
        <f>F354*H354</f>
        <v>0</v>
      </c>
      <c r="L354" s="8">
        <f t="shared" si="22"/>
        <v>0</v>
      </c>
    </row>
    <row r="355" spans="1:12" ht="12.75">
      <c r="A355" s="3" t="s">
        <v>12</v>
      </c>
      <c r="B355" s="3" t="s">
        <v>719</v>
      </c>
      <c r="C355" s="4" t="s">
        <v>14</v>
      </c>
      <c r="D355" s="3" t="s">
        <v>720</v>
      </c>
      <c r="E355" s="3" t="s">
        <v>19</v>
      </c>
      <c r="F355" s="8">
        <v>1105.23</v>
      </c>
      <c r="G355" s="8">
        <v>1680.96</v>
      </c>
      <c r="H355" s="5"/>
      <c r="I355" s="3">
        <f t="shared" si="23"/>
        <v>0</v>
      </c>
      <c r="J355" s="3">
        <f t="shared" si="24"/>
        <v>0</v>
      </c>
      <c r="K355" s="8">
        <f>F355*H355</f>
        <v>0</v>
      </c>
      <c r="L355" s="8">
        <f t="shared" si="22"/>
        <v>0</v>
      </c>
    </row>
    <row r="356" spans="1:12" ht="12.75">
      <c r="A356" s="3" t="s">
        <v>12</v>
      </c>
      <c r="B356" s="3" t="s">
        <v>721</v>
      </c>
      <c r="C356" s="4" t="s">
        <v>14</v>
      </c>
      <c r="D356" s="3" t="s">
        <v>722</v>
      </c>
      <c r="E356" s="3" t="s">
        <v>16</v>
      </c>
      <c r="F356" s="8">
        <v>1270.18</v>
      </c>
      <c r="G356" s="8">
        <v>1933.1</v>
      </c>
      <c r="H356" s="5"/>
      <c r="I356" s="3">
        <f t="shared" si="23"/>
        <v>0</v>
      </c>
      <c r="J356" s="3">
        <f t="shared" si="24"/>
        <v>0</v>
      </c>
      <c r="K356" s="8">
        <f>F356*H356</f>
        <v>0</v>
      </c>
      <c r="L356" s="8">
        <f t="shared" si="22"/>
        <v>0</v>
      </c>
    </row>
    <row r="357" spans="1:12" ht="12.75">
      <c r="A357" s="3" t="s">
        <v>12</v>
      </c>
      <c r="B357" s="3" t="s">
        <v>723</v>
      </c>
      <c r="C357" s="4" t="s">
        <v>14</v>
      </c>
      <c r="D357" s="3" t="s">
        <v>724</v>
      </c>
      <c r="E357" s="3" t="s">
        <v>16</v>
      </c>
      <c r="F357" s="8">
        <v>595.69</v>
      </c>
      <c r="G357" s="8">
        <v>903.52</v>
      </c>
      <c r="H357" s="5"/>
      <c r="I357" s="3">
        <f t="shared" si="23"/>
        <v>0</v>
      </c>
      <c r="J357" s="3">
        <f t="shared" si="24"/>
        <v>0</v>
      </c>
      <c r="K357" s="8">
        <f>F357*H357</f>
        <v>0</v>
      </c>
      <c r="L357" s="8">
        <f t="shared" si="22"/>
        <v>0</v>
      </c>
    </row>
    <row r="358" spans="1:12" ht="12.75">
      <c r="A358" s="3" t="s">
        <v>12</v>
      </c>
      <c r="B358" s="3" t="s">
        <v>725</v>
      </c>
      <c r="C358" s="4" t="s">
        <v>14</v>
      </c>
      <c r="D358" s="3" t="s">
        <v>726</v>
      </c>
      <c r="E358" s="3" t="s">
        <v>19</v>
      </c>
      <c r="F358" s="8">
        <v>1436.17</v>
      </c>
      <c r="G358" s="8">
        <v>2185.25</v>
      </c>
      <c r="H358" s="5"/>
      <c r="I358" s="3">
        <f t="shared" si="23"/>
        <v>0</v>
      </c>
      <c r="J358" s="3">
        <f t="shared" si="24"/>
        <v>0</v>
      </c>
      <c r="K358" s="8">
        <f>F358*H358</f>
        <v>0</v>
      </c>
      <c r="L358" s="8">
        <f t="shared" si="22"/>
        <v>0</v>
      </c>
    </row>
    <row r="359" spans="1:12" ht="12.75">
      <c r="A359" s="3" t="s">
        <v>12</v>
      </c>
      <c r="B359" s="3" t="s">
        <v>727</v>
      </c>
      <c r="C359" s="4" t="s">
        <v>14</v>
      </c>
      <c r="D359" s="3" t="s">
        <v>728</v>
      </c>
      <c r="E359" s="3" t="s">
        <v>19</v>
      </c>
      <c r="F359" s="8">
        <v>142.88</v>
      </c>
      <c r="G359" s="8">
        <v>220.63</v>
      </c>
      <c r="H359" s="5"/>
      <c r="I359" s="3">
        <f t="shared" si="23"/>
        <v>0</v>
      </c>
      <c r="J359" s="3">
        <f t="shared" si="24"/>
        <v>0</v>
      </c>
      <c r="K359" s="8">
        <f>F359*H359</f>
        <v>0</v>
      </c>
      <c r="L359" s="8">
        <f t="shared" si="22"/>
        <v>0</v>
      </c>
    </row>
    <row r="360" spans="1:12" ht="12.75">
      <c r="A360" s="3" t="s">
        <v>12</v>
      </c>
      <c r="B360" s="3" t="s">
        <v>729</v>
      </c>
      <c r="C360" s="4" t="s">
        <v>14</v>
      </c>
      <c r="D360" s="3" t="s">
        <v>730</v>
      </c>
      <c r="E360" s="3" t="s">
        <v>16</v>
      </c>
      <c r="F360" s="8">
        <v>153.39</v>
      </c>
      <c r="G360" s="8">
        <v>231.13</v>
      </c>
      <c r="H360" s="5"/>
      <c r="I360" s="3">
        <f>0.04*H360</f>
        <v>0</v>
      </c>
      <c r="J360" s="3">
        <f>0.001*H360</f>
        <v>0</v>
      </c>
      <c r="K360" s="8">
        <f>F360*H360</f>
        <v>0</v>
      </c>
      <c r="L360" s="8">
        <f t="shared" si="22"/>
        <v>0</v>
      </c>
    </row>
    <row r="361" spans="1:12" ht="12.75">
      <c r="A361" s="3" t="s">
        <v>12</v>
      </c>
      <c r="B361" s="3" t="s">
        <v>731</v>
      </c>
      <c r="C361" s="4" t="s">
        <v>14</v>
      </c>
      <c r="D361" s="3" t="s">
        <v>732</v>
      </c>
      <c r="E361" s="3" t="s">
        <v>16</v>
      </c>
      <c r="F361" s="8">
        <v>153.39</v>
      </c>
      <c r="G361" s="8">
        <v>231.13</v>
      </c>
      <c r="H361" s="5"/>
      <c r="I361" s="3">
        <f>0.041*H361</f>
        <v>0</v>
      </c>
      <c r="J361" s="3">
        <f>0.001*H361</f>
        <v>0</v>
      </c>
      <c r="K361" s="8">
        <f>F361*H361</f>
        <v>0</v>
      </c>
      <c r="L361" s="8">
        <f t="shared" si="22"/>
        <v>0</v>
      </c>
    </row>
    <row r="362" spans="1:12" ht="12.75">
      <c r="A362" s="3" t="s">
        <v>12</v>
      </c>
      <c r="B362" s="3" t="s">
        <v>733</v>
      </c>
      <c r="C362" s="4" t="s">
        <v>14</v>
      </c>
      <c r="D362" s="3" t="s">
        <v>734</v>
      </c>
      <c r="E362" s="3" t="s">
        <v>19</v>
      </c>
      <c r="F362" s="8">
        <v>407.63</v>
      </c>
      <c r="G362" s="8">
        <v>619.85</v>
      </c>
      <c r="H362" s="5"/>
      <c r="I362" s="3">
        <f>0.326*H362</f>
        <v>0</v>
      </c>
      <c r="J362" s="3">
        <f>0.000283*H362</f>
        <v>0</v>
      </c>
      <c r="K362" s="8">
        <f>F362*H362</f>
        <v>0</v>
      </c>
      <c r="L362" s="8">
        <f t="shared" si="22"/>
        <v>0</v>
      </c>
    </row>
    <row r="363" spans="1:12" ht="12.75">
      <c r="A363" s="3" t="s">
        <v>12</v>
      </c>
      <c r="B363" s="3" t="s">
        <v>735</v>
      </c>
      <c r="C363" s="4" t="s">
        <v>14</v>
      </c>
      <c r="D363" s="3" t="s">
        <v>736</v>
      </c>
      <c r="E363" s="3" t="s">
        <v>16</v>
      </c>
      <c r="F363" s="8">
        <v>319.38</v>
      </c>
      <c r="G363" s="8">
        <v>483.28</v>
      </c>
      <c r="H363" s="5"/>
      <c r="I363" s="3">
        <f>0.336*H363</f>
        <v>0</v>
      </c>
      <c r="J363" s="3">
        <f>0.000283*H363</f>
        <v>0</v>
      </c>
      <c r="K363" s="8">
        <f>F363*H363</f>
        <v>0</v>
      </c>
      <c r="L363" s="8">
        <f t="shared" si="22"/>
        <v>0</v>
      </c>
    </row>
    <row r="364" spans="1:12" ht="12.75">
      <c r="A364" s="3" t="s">
        <v>12</v>
      </c>
      <c r="B364" s="3" t="s">
        <v>737</v>
      </c>
      <c r="C364" s="4" t="s">
        <v>14</v>
      </c>
      <c r="D364" s="3" t="s">
        <v>738</v>
      </c>
      <c r="E364" s="3" t="s">
        <v>19</v>
      </c>
      <c r="F364" s="8">
        <v>314.13</v>
      </c>
      <c r="G364" s="8">
        <v>504.29</v>
      </c>
      <c r="H364" s="5"/>
      <c r="I364" s="3">
        <f>0.05*H364</f>
        <v>0</v>
      </c>
      <c r="J364" s="3">
        <f>0.001*H364</f>
        <v>0</v>
      </c>
      <c r="K364" s="8">
        <f>F364*H364</f>
        <v>0</v>
      </c>
      <c r="L364" s="8">
        <f t="shared" si="22"/>
        <v>0</v>
      </c>
    </row>
    <row r="365" spans="1:12" ht="12.75">
      <c r="A365" s="3" t="s">
        <v>12</v>
      </c>
      <c r="B365" s="3" t="s">
        <v>739</v>
      </c>
      <c r="C365" s="4" t="s">
        <v>14</v>
      </c>
      <c r="D365" s="3" t="s">
        <v>740</v>
      </c>
      <c r="E365" s="3">
        <v>1</v>
      </c>
      <c r="F365" s="8">
        <v>109.26</v>
      </c>
      <c r="G365" s="8">
        <v>168.1</v>
      </c>
      <c r="H365" s="5"/>
      <c r="I365" s="3">
        <f>0.01*H365</f>
        <v>0</v>
      </c>
      <c r="J365" s="3">
        <f>0.001*H365</f>
        <v>0</v>
      </c>
      <c r="K365" s="8">
        <f>F365*H365</f>
        <v>0</v>
      </c>
      <c r="L365" s="8">
        <f t="shared" si="22"/>
        <v>0</v>
      </c>
    </row>
    <row r="366" spans="1:12" ht="12.75">
      <c r="A366" s="3" t="s">
        <v>12</v>
      </c>
      <c r="B366" s="3" t="s">
        <v>741</v>
      </c>
      <c r="C366" s="4" t="s">
        <v>14</v>
      </c>
      <c r="D366" s="3" t="s">
        <v>742</v>
      </c>
      <c r="E366" s="3" t="s">
        <v>19</v>
      </c>
      <c r="F366" s="8">
        <v>187.01</v>
      </c>
      <c r="G366" s="8">
        <v>283.66</v>
      </c>
      <c r="H366" s="5"/>
      <c r="I366" s="3">
        <f>0.04*H366</f>
        <v>0</v>
      </c>
      <c r="J366" s="3">
        <f>0.000141*H366</f>
        <v>0</v>
      </c>
      <c r="K366" s="8">
        <f>F366*H366</f>
        <v>0</v>
      </c>
      <c r="L366" s="8">
        <f t="shared" si="22"/>
        <v>0</v>
      </c>
    </row>
    <row r="367" spans="1:12" ht="12.75">
      <c r="A367" s="3" t="s">
        <v>12</v>
      </c>
      <c r="B367" s="3" t="s">
        <v>743</v>
      </c>
      <c r="C367" s="4" t="s">
        <v>14</v>
      </c>
      <c r="D367" s="3" t="s">
        <v>744</v>
      </c>
      <c r="E367" s="3" t="s">
        <v>19</v>
      </c>
      <c r="F367" s="8">
        <v>197.51</v>
      </c>
      <c r="G367" s="8">
        <v>304.67</v>
      </c>
      <c r="H367" s="5"/>
      <c r="I367" s="3">
        <f>0.04*H367</f>
        <v>0</v>
      </c>
      <c r="J367" s="3">
        <f>0.000141*H367</f>
        <v>0</v>
      </c>
      <c r="K367" s="8">
        <f>F367*H367</f>
        <v>0</v>
      </c>
      <c r="L367" s="8">
        <f t="shared" si="22"/>
        <v>0</v>
      </c>
    </row>
    <row r="368" spans="1:12" ht="12.75">
      <c r="A368" s="3" t="s">
        <v>12</v>
      </c>
      <c r="B368" s="3" t="s">
        <v>745</v>
      </c>
      <c r="C368" s="4" t="s">
        <v>14</v>
      </c>
      <c r="D368" s="3" t="s">
        <v>746</v>
      </c>
      <c r="E368" s="3" t="s">
        <v>16</v>
      </c>
      <c r="F368" s="8">
        <v>131.32</v>
      </c>
      <c r="G368" s="8">
        <v>199.61</v>
      </c>
      <c r="H368" s="5"/>
      <c r="I368" s="3">
        <f>0.03*H368</f>
        <v>0</v>
      </c>
      <c r="J368" s="3">
        <f>0.000042*H368</f>
        <v>0</v>
      </c>
      <c r="K368" s="8">
        <f>F368*H368</f>
        <v>0</v>
      </c>
      <c r="L368" s="8">
        <f t="shared" si="22"/>
        <v>0</v>
      </c>
    </row>
  </sheetData>
  <sheetProtection/>
  <autoFilter ref="A1:J1"/>
  <hyperlinks>
    <hyperlink ref="C2" r:id="rId1" tooltip="Картинка" display="ссылка на сайт"/>
    <hyperlink ref="C3" r:id="rId2" tooltip="Картинка" display="ссылка на сайт"/>
    <hyperlink ref="C4" r:id="rId3" tooltip="Картинка" display="ссылка на сайт"/>
    <hyperlink ref="C5" r:id="rId4" tooltip="Картинка" display="ссылка на сайт"/>
    <hyperlink ref="C6" r:id="rId5" tooltip="Картинка" display="ссылка на сайт"/>
    <hyperlink ref="C7" r:id="rId6" tooltip="Картинка" display="ссылка на сайт"/>
    <hyperlink ref="C8" r:id="rId7" tooltip="Картинка" display="ссылка на сайт"/>
    <hyperlink ref="C9" r:id="rId8" tooltip="Картинка" display="ссылка на сайт"/>
    <hyperlink ref="C10" r:id="rId9" tooltip="Картинка" display="ссылка на сайт"/>
    <hyperlink ref="C11" r:id="rId10" tooltip="Картинка" display="ссылка на сайт"/>
    <hyperlink ref="C12" r:id="rId11" tooltip="Картинка" display="ссылка на сайт"/>
    <hyperlink ref="C13" r:id="rId12" tooltip="Картинка" display="ссылка на сайт"/>
    <hyperlink ref="C14" r:id="rId13" tooltip="Картинка" display="ссылка на сайт"/>
    <hyperlink ref="C15" r:id="rId14" tooltip="Картинка" display="ссылка на сайт"/>
    <hyperlink ref="C16" r:id="rId15" tooltip="Картинка" display="ссылка на сайт"/>
    <hyperlink ref="C17" r:id="rId16" tooltip="Картинка" display="ссылка на сайт"/>
    <hyperlink ref="C18" r:id="rId17" tooltip="Картинка" display="ссылка на сайт"/>
    <hyperlink ref="C19" r:id="rId18" tooltip="Картинка" display="ссылка на сайт"/>
    <hyperlink ref="C20" r:id="rId19" tooltip="Картинка" display="ссылка на сайт"/>
    <hyperlink ref="C21" r:id="rId20" tooltip="Картинка" display="ссылка на сайт"/>
    <hyperlink ref="C22" r:id="rId21" tooltip="Картинка" display="ссылка на сайт"/>
    <hyperlink ref="C23" r:id="rId22" tooltip="Картинка" display="ссылка на сайт"/>
    <hyperlink ref="C24" r:id="rId23" tooltip="Картинка" display="ссылка на сайт"/>
    <hyperlink ref="C25" r:id="rId24" tooltip="Картинка" display="ссылка на сайт"/>
    <hyperlink ref="C26" r:id="rId25" tooltip="Картинка" display="ссылка на сайт"/>
    <hyperlink ref="C27" r:id="rId26" tooltip="Картинка" display="ссылка на сайт"/>
    <hyperlink ref="C28" r:id="rId27" tooltip="Картинка" display="ссылка на сайт"/>
    <hyperlink ref="C29" r:id="rId28" tooltip="Картинка" display="ссылка на сайт"/>
    <hyperlink ref="C30" r:id="rId29" tooltip="Картинка" display="ссылка на сайт"/>
    <hyperlink ref="C31" r:id="rId30" tooltip="Картинка" display="ссылка на сайт"/>
    <hyperlink ref="C32" r:id="rId31" tooltip="Картинка" display="ссылка на сайт"/>
    <hyperlink ref="C33" r:id="rId32" tooltip="Картинка" display="ссылка на сайт"/>
    <hyperlink ref="C34" r:id="rId33" tooltip="Картинка" display="ссылка на сайт"/>
    <hyperlink ref="C35" r:id="rId34" tooltip="Картинка" display="ссылка на сайт"/>
    <hyperlink ref="C36" r:id="rId35" tooltip="Картинка" display="ссылка на сайт"/>
    <hyperlink ref="C37" r:id="rId36" tooltip="Картинка" display="ссылка на сайт"/>
    <hyperlink ref="C38" r:id="rId37" tooltip="Картинка" display="ссылка на сайт"/>
    <hyperlink ref="C39" r:id="rId38" tooltip="Картинка" display="ссылка на сайт"/>
    <hyperlink ref="C40" r:id="rId39" tooltip="Картинка" display="ссылка на сайт"/>
    <hyperlink ref="C41" r:id="rId40" tooltip="Картинка" display="ссылка на сайт"/>
    <hyperlink ref="C42" r:id="rId41" tooltip="Картинка" display="ссылка на сайт"/>
    <hyperlink ref="C43" r:id="rId42" tooltip="Картинка" display="ссылка на сайт"/>
    <hyperlink ref="C44" r:id="rId43" tooltip="Картинка" display="ссылка на сайт"/>
    <hyperlink ref="C45" r:id="rId44" tooltip="Картинка" display="ссылка на сайт"/>
    <hyperlink ref="C46" r:id="rId45" tooltip="Картинка" display="ссылка на сайт"/>
    <hyperlink ref="C47" r:id="rId46" tooltip="Картинка" display="ссылка на сайт"/>
    <hyperlink ref="C48" r:id="rId47" tooltip="Картинка" display="ссылка на сайт"/>
    <hyperlink ref="C49" r:id="rId48" tooltip="Картинка" display="ссылка на сайт"/>
    <hyperlink ref="C50" r:id="rId49" tooltip="Картинка" display="ссылка на сайт"/>
    <hyperlink ref="C51" r:id="rId50" tooltip="Картинка" display="ссылка на сайт"/>
    <hyperlink ref="C52" r:id="rId51" tooltip="Картинка" display="ссылка на сайт"/>
    <hyperlink ref="C53" r:id="rId52" tooltip="Картинка" display="ссылка на сайт"/>
    <hyperlink ref="C54" r:id="rId53" tooltip="Картинка" display="ссылка на сайт"/>
    <hyperlink ref="C55" r:id="rId54" tooltip="Картинка" display="ссылка на сайт"/>
    <hyperlink ref="C56" r:id="rId55" tooltip="Картинка" display="ссылка на сайт"/>
    <hyperlink ref="C57" r:id="rId56" tooltip="Картинка" display="ссылка на сайт"/>
    <hyperlink ref="C58" r:id="rId57" tooltip="Картинка" display="ссылка на сайт"/>
    <hyperlink ref="C59" r:id="rId58" tooltip="Картинка" display="ссылка на сайт"/>
    <hyperlink ref="C60" r:id="rId59" tooltip="Картинка" display="ссылка на сайт"/>
    <hyperlink ref="C61" r:id="rId60" tooltip="Картинка" display="ссылка на сайт"/>
    <hyperlink ref="C62" r:id="rId61" tooltip="Картинка" display="ссылка на сайт"/>
    <hyperlink ref="C63" r:id="rId62" tooltip="Картинка" display="ссылка на сайт"/>
    <hyperlink ref="C64" r:id="rId63" tooltip="Картинка" display="ссылка на сайт"/>
    <hyperlink ref="C65" r:id="rId64" tooltip="Картинка" display="ссылка на сайт"/>
    <hyperlink ref="C66" r:id="rId65" tooltip="Картинка" display="ссылка на сайт"/>
    <hyperlink ref="C67" r:id="rId66" tooltip="Картинка" display="ссылка на сайт"/>
    <hyperlink ref="C68" r:id="rId67" tooltip="Картинка" display="ссылка на сайт"/>
    <hyperlink ref="C69" r:id="rId68" tooltip="Картинка" display="ссылка на сайт"/>
    <hyperlink ref="C70" r:id="rId69" tooltip="Картинка" display="ссылка на сайт"/>
    <hyperlink ref="C71" r:id="rId70" tooltip="Картинка" display="ссылка на сайт"/>
    <hyperlink ref="C72" r:id="rId71" tooltip="Картинка" display="ссылка на сайт"/>
    <hyperlink ref="C73" r:id="rId72" tooltip="Картинка" display="ссылка на сайт"/>
    <hyperlink ref="C74" r:id="rId73" tooltip="Картинка" display="ссылка на сайт"/>
    <hyperlink ref="C75" r:id="rId74" tooltip="Картинка" display="ссылка на сайт"/>
    <hyperlink ref="C76" r:id="rId75" tooltip="Картинка" display="ссылка на сайт"/>
    <hyperlink ref="C77" r:id="rId76" tooltip="Картинка" display="ссылка на сайт"/>
    <hyperlink ref="C78" r:id="rId77" tooltip="Картинка" display="ссылка на сайт"/>
    <hyperlink ref="C79" r:id="rId78" tooltip="Картинка" display="ссылка на сайт"/>
    <hyperlink ref="C80" r:id="rId79" tooltip="Картинка" display="ссылка на сайт"/>
    <hyperlink ref="C81" r:id="rId80" tooltip="Картинка" display="ссылка на сайт"/>
    <hyperlink ref="C82" r:id="rId81" tooltip="Картинка" display="ссылка на сайт"/>
    <hyperlink ref="C83" r:id="rId82" tooltip="Картинка" display="ссылка на сайт"/>
    <hyperlink ref="C84" r:id="rId83" tooltip="Картинка" display="ссылка на сайт"/>
    <hyperlink ref="C85" r:id="rId84" tooltip="Картинка" display="ссылка на сайт"/>
    <hyperlink ref="C86" r:id="rId85" tooltip="Картинка" display="ссылка на сайт"/>
    <hyperlink ref="C87" r:id="rId86" tooltip="Картинка" display="ссылка на сайт"/>
    <hyperlink ref="C88" r:id="rId87" tooltip="Картинка" display="ссылка на сайт"/>
    <hyperlink ref="C89" r:id="rId88" tooltip="Картинка" display="ссылка на сайт"/>
    <hyperlink ref="C90" r:id="rId89" tooltip="Картинка" display="ссылка на сайт"/>
    <hyperlink ref="C91" r:id="rId90" tooltip="Картинка" display="ссылка на сайт"/>
    <hyperlink ref="C92" r:id="rId91" tooltip="Картинка" display="ссылка на сайт"/>
    <hyperlink ref="C93" r:id="rId92" tooltip="Картинка" display="ссылка на сайт"/>
    <hyperlink ref="C94" r:id="rId93" tooltip="Картинка" display="ссылка на сайт"/>
    <hyperlink ref="C95" r:id="rId94" tooltip="Картинка" display="ссылка на сайт"/>
    <hyperlink ref="C96" r:id="rId95" tooltip="Картинка" display="ссылка на сайт"/>
    <hyperlink ref="C97" r:id="rId96" tooltip="Картинка" display="ссылка на сайт"/>
    <hyperlink ref="C98" r:id="rId97" tooltip="Картинка" display="ссылка на сайт"/>
    <hyperlink ref="C99" r:id="rId98" tooltip="Картинка" display="ссылка на сайт"/>
    <hyperlink ref="C100" r:id="rId99" tooltip="Картинка" display="ссылка на сайт"/>
    <hyperlink ref="C101" r:id="rId100" tooltip="Картинка" display="ссылка на сайт"/>
    <hyperlink ref="C102" r:id="rId101" tooltip="Картинка" display="ссылка на сайт"/>
    <hyperlink ref="C103" r:id="rId102" tooltip="Картинка" display="ссылка на сайт"/>
    <hyperlink ref="C104" r:id="rId103" tooltip="Картинка" display="ссылка на сайт"/>
    <hyperlink ref="C105" r:id="rId104" tooltip="Картинка" display="ссылка на сайт"/>
    <hyperlink ref="C106" r:id="rId105" tooltip="Картинка" display="ссылка на сайт"/>
    <hyperlink ref="C107" r:id="rId106" tooltip="Картинка" display="ссылка на сайт"/>
    <hyperlink ref="C108" r:id="rId107" tooltip="Картинка" display="ссылка на сайт"/>
    <hyperlink ref="C109" r:id="rId108" tooltip="Картинка" display="ссылка на сайт"/>
    <hyperlink ref="C110" r:id="rId109" tooltip="Картинка" display="ссылка на сайт"/>
    <hyperlink ref="C111" r:id="rId110" tooltip="Картинка" display="ссылка на сайт"/>
    <hyperlink ref="C112" r:id="rId111" tooltip="Картинка" display="ссылка на сайт"/>
    <hyperlink ref="C113" r:id="rId112" tooltip="Картинка" display="ссылка на сайт"/>
    <hyperlink ref="C114" r:id="rId113" tooltip="Картинка" display="ссылка на сайт"/>
    <hyperlink ref="C115" r:id="rId114" tooltip="Картинка" display="ссылка на сайт"/>
    <hyperlink ref="C116" r:id="rId115" tooltip="Картинка" display="ссылка на сайт"/>
    <hyperlink ref="C117" r:id="rId116" tooltip="Картинка" display="ссылка на сайт"/>
    <hyperlink ref="C118" r:id="rId117" tooltip="Картинка" display="ссылка на сайт"/>
    <hyperlink ref="C119" r:id="rId118" tooltip="Картинка" display="ссылка на сайт"/>
    <hyperlink ref="C120" r:id="rId119" tooltip="Картинка" display="ссылка на сайт"/>
    <hyperlink ref="C121" r:id="rId120" tooltip="Картинка" display="ссылка на сайт"/>
    <hyperlink ref="C122" r:id="rId121" tooltip="Картинка" display="ссылка на сайт"/>
    <hyperlink ref="C123" r:id="rId122" tooltip="Картинка" display="ссылка на сайт"/>
    <hyperlink ref="C124" r:id="rId123" tooltip="Картинка" display="ссылка на сайт"/>
    <hyperlink ref="C125" r:id="rId124" tooltip="Картинка" display="ссылка на сайт"/>
    <hyperlink ref="C126" r:id="rId125" tooltip="Картинка" display="ссылка на сайт"/>
    <hyperlink ref="C127" r:id="rId126" tooltip="Картинка" display="ссылка на сайт"/>
    <hyperlink ref="C128" r:id="rId127" tooltip="Картинка" display="ссылка на сайт"/>
    <hyperlink ref="C129" r:id="rId128" tooltip="Картинка" display="ссылка на сайт"/>
    <hyperlink ref="C130" r:id="rId129" tooltip="Картинка" display="ссылка на сайт"/>
    <hyperlink ref="C131" r:id="rId130" tooltip="Картинка" display="ссылка на сайт"/>
    <hyperlink ref="C132" r:id="rId131" tooltip="Картинка" display="ссылка на сайт"/>
    <hyperlink ref="C133" r:id="rId132" tooltip="Картинка" display="ссылка на сайт"/>
    <hyperlink ref="C134" r:id="rId133" tooltip="Картинка" display="ссылка на сайт"/>
    <hyperlink ref="C135" r:id="rId134" tooltip="Картинка" display="ссылка на сайт"/>
    <hyperlink ref="C136" r:id="rId135" tooltip="Картинка" display="ссылка на сайт"/>
    <hyperlink ref="C137" r:id="rId136" tooltip="Картинка" display="ссылка на сайт"/>
    <hyperlink ref="C138" r:id="rId137" tooltip="Картинка" display="ссылка на сайт"/>
    <hyperlink ref="C139" r:id="rId138" tooltip="Картинка" display="ссылка на сайт"/>
    <hyperlink ref="C140" r:id="rId139" tooltip="Картинка" display="ссылка на сайт"/>
    <hyperlink ref="C141" r:id="rId140" tooltip="Картинка" display="ссылка на сайт"/>
    <hyperlink ref="C142" r:id="rId141" tooltip="Картинка" display="ссылка на сайт"/>
    <hyperlink ref="C143" r:id="rId142" tooltip="Картинка" display="ссылка на сайт"/>
    <hyperlink ref="C144" r:id="rId143" tooltip="Картинка" display="ссылка на сайт"/>
    <hyperlink ref="C145" r:id="rId144" tooltip="Картинка" display="ссылка на сайт"/>
    <hyperlink ref="C146" r:id="rId145" tooltip="Картинка" display="ссылка на сайт"/>
    <hyperlink ref="C147" r:id="rId146" tooltip="Картинка" display="ссылка на сайт"/>
    <hyperlink ref="C148" r:id="rId147" tooltip="Картинка" display="ссылка на сайт"/>
    <hyperlink ref="C149" r:id="rId148" tooltip="Картинка" display="ссылка на сайт"/>
    <hyperlink ref="C150" r:id="rId149" tooltip="Картинка" display="ссылка на сайт"/>
    <hyperlink ref="C151" r:id="rId150" tooltip="Картинка" display="ссылка на сайт"/>
    <hyperlink ref="C152" r:id="rId151" tooltip="Картинка" display="ссылка на сайт"/>
    <hyperlink ref="C153" r:id="rId152" tooltip="Картинка" display="ссылка на сайт"/>
    <hyperlink ref="C154" r:id="rId153" tooltip="Картинка" display="ссылка на сайт"/>
    <hyperlink ref="C155" r:id="rId154" tooltip="Картинка" display="ссылка на сайт"/>
    <hyperlink ref="C156" r:id="rId155" tooltip="Картинка" display="ссылка на сайт"/>
    <hyperlink ref="C157" r:id="rId156" tooltip="Картинка" display="ссылка на сайт"/>
    <hyperlink ref="C158" r:id="rId157" tooltip="Картинка" display="ссылка на сайт"/>
    <hyperlink ref="C159" r:id="rId158" tooltip="Картинка" display="ссылка на сайт"/>
    <hyperlink ref="C160" r:id="rId159" tooltip="Картинка" display="ссылка на сайт"/>
    <hyperlink ref="C161" r:id="rId160" tooltip="Картинка" display="ссылка на сайт"/>
    <hyperlink ref="C162" r:id="rId161" tooltip="Картинка" display="ссылка на сайт"/>
    <hyperlink ref="C163" r:id="rId162" tooltip="Картинка" display="ссылка на сайт"/>
    <hyperlink ref="C164" r:id="rId163" tooltip="Картинка" display="ссылка на сайт"/>
    <hyperlink ref="C165" r:id="rId164" tooltip="Картинка" display="ссылка на сайт"/>
    <hyperlink ref="C166" r:id="rId165" tooltip="Картинка" display="ссылка на сайт"/>
    <hyperlink ref="C167" r:id="rId166" tooltip="Картинка" display="ссылка на сайт"/>
    <hyperlink ref="C168" r:id="rId167" tooltip="Картинка" display="ссылка на сайт"/>
    <hyperlink ref="C169" r:id="rId168" tooltip="Картинка" display="ссылка на сайт"/>
    <hyperlink ref="C170" r:id="rId169" tooltip="Картинка" display="ссылка на сайт"/>
    <hyperlink ref="C171" r:id="rId170" tooltip="Картинка" display="ссылка на сайт"/>
    <hyperlink ref="C172" r:id="rId171" tooltip="Картинка" display="ссылка на сайт"/>
    <hyperlink ref="C173" r:id="rId172" tooltip="Картинка" display="ссылка на сайт"/>
    <hyperlink ref="C174" r:id="rId173" tooltip="Картинка" display="ссылка на сайт"/>
    <hyperlink ref="C175" r:id="rId174" tooltip="Картинка" display="ссылка на сайт"/>
    <hyperlink ref="C176" r:id="rId175" tooltip="Картинка" display="ссылка на сайт"/>
    <hyperlink ref="C177" r:id="rId176" tooltip="Картинка" display="ссылка на сайт"/>
    <hyperlink ref="C178" r:id="rId177" tooltip="Картинка" display="ссылка на сайт"/>
    <hyperlink ref="C179" r:id="rId178" tooltip="Картинка" display="ссылка на сайт"/>
    <hyperlink ref="C180" r:id="rId179" tooltip="Картинка" display="ссылка на сайт"/>
    <hyperlink ref="C181" r:id="rId180" tooltip="Картинка" display="ссылка на сайт"/>
    <hyperlink ref="C182" r:id="rId181" tooltip="Картинка" display="ссылка на сайт"/>
    <hyperlink ref="C183" r:id="rId182" tooltip="Картинка" display="ссылка на сайт"/>
    <hyperlink ref="C184" r:id="rId183" tooltip="Картинка" display="ссылка на сайт"/>
    <hyperlink ref="C185" r:id="rId184" tooltip="Картинка" display="ссылка на сайт"/>
    <hyperlink ref="C186" r:id="rId185" tooltip="Картинка" display="ссылка на сайт"/>
    <hyperlink ref="C187" r:id="rId186" tooltip="Картинка" display="ссылка на сайт"/>
    <hyperlink ref="C188" r:id="rId187" tooltip="Картинка" display="ссылка на сайт"/>
    <hyperlink ref="C189" r:id="rId188" tooltip="Картинка" display="ссылка на сайт"/>
    <hyperlink ref="C190" r:id="rId189" tooltip="Картинка" display="ссылка на сайт"/>
    <hyperlink ref="C191" r:id="rId190" tooltip="Картинка" display="ссылка на сайт"/>
    <hyperlink ref="C192" r:id="rId191" tooltip="Картинка" display="ссылка на сайт"/>
    <hyperlink ref="C193" r:id="rId192" tooltip="Картинка" display="ссылка на сайт"/>
    <hyperlink ref="C194" r:id="rId193" tooltip="Картинка" display="ссылка на сайт"/>
    <hyperlink ref="C195" r:id="rId194" tooltip="Картинка" display="ссылка на сайт"/>
    <hyperlink ref="C196" r:id="rId195" tooltip="Картинка" display="ссылка на сайт"/>
    <hyperlink ref="C197" r:id="rId196" tooltip="Картинка" display="ссылка на сайт"/>
    <hyperlink ref="C198" r:id="rId197" tooltip="Картинка" display="ссылка на сайт"/>
    <hyperlink ref="C199" r:id="rId198" tooltip="Картинка" display="ссылка на сайт"/>
    <hyperlink ref="C200" r:id="rId199" tooltip="Картинка" display="ссылка на сайт"/>
    <hyperlink ref="C201" r:id="rId200" tooltip="Картинка" display="ссылка на сайт"/>
    <hyperlink ref="C202" r:id="rId201" tooltip="Картинка" display="ссылка на сайт"/>
    <hyperlink ref="C203" r:id="rId202" tooltip="Картинка" display="ссылка на сайт"/>
    <hyperlink ref="C204" r:id="rId203" tooltip="Картинка" display="ссылка на сайт"/>
    <hyperlink ref="C205" r:id="rId204" tooltip="Картинка" display="ссылка на сайт"/>
    <hyperlink ref="C206" r:id="rId205" tooltip="Картинка" display="ссылка на сайт"/>
    <hyperlink ref="C207" r:id="rId206" tooltip="Картинка" display="ссылка на сайт"/>
    <hyperlink ref="C208" r:id="rId207" tooltip="Картинка" display="ссылка на сайт"/>
    <hyperlink ref="C209" r:id="rId208" tooltip="Картинка" display="ссылка на сайт"/>
    <hyperlink ref="C210" r:id="rId209" tooltip="Картинка" display="ссылка на сайт"/>
    <hyperlink ref="C211" r:id="rId210" tooltip="Картинка" display="ссылка на сайт"/>
    <hyperlink ref="C212" r:id="rId211" tooltip="Картинка" display="ссылка на сайт"/>
    <hyperlink ref="C213" r:id="rId212" tooltip="Картинка" display="ссылка на сайт"/>
    <hyperlink ref="C214" r:id="rId213" tooltip="Картинка" display="ссылка на сайт"/>
    <hyperlink ref="C215" r:id="rId214" tooltip="Картинка" display="ссылка на сайт"/>
    <hyperlink ref="C216" r:id="rId215" tooltip="Картинка" display="ссылка на сайт"/>
    <hyperlink ref="C217" r:id="rId216" tooltip="Картинка" display="ссылка на сайт"/>
    <hyperlink ref="C218" r:id="rId217" tooltip="Картинка" display="ссылка на сайт"/>
    <hyperlink ref="C219" r:id="rId218" tooltip="Картинка" display="ссылка на сайт"/>
    <hyperlink ref="C220" r:id="rId219" tooltip="Картинка" display="ссылка на сайт"/>
    <hyperlink ref="C221" r:id="rId220" tooltip="Картинка" display="ссылка на сайт"/>
    <hyperlink ref="C222" r:id="rId221" tooltip="Картинка" display="ссылка на сайт"/>
    <hyperlink ref="C223" r:id="rId222" tooltip="Картинка" display="ссылка на сайт"/>
    <hyperlink ref="C224" r:id="rId223" tooltip="Картинка" display="ссылка на сайт"/>
    <hyperlink ref="C225" r:id="rId224" tooltip="Картинка" display="ссылка на сайт"/>
    <hyperlink ref="C226" r:id="rId225" tooltip="Картинка" display="ссылка на сайт"/>
    <hyperlink ref="C227" r:id="rId226" tooltip="Картинка" display="ссылка на сайт"/>
    <hyperlink ref="C228" r:id="rId227" tooltip="Картинка" display="ссылка на сайт"/>
    <hyperlink ref="C229" r:id="rId228" tooltip="Картинка" display="ссылка на сайт"/>
    <hyperlink ref="C230" r:id="rId229" tooltip="Картинка" display="ссылка на сайт"/>
    <hyperlink ref="C231" r:id="rId230" tooltip="Картинка" display="ссылка на сайт"/>
    <hyperlink ref="C232" r:id="rId231" tooltip="Картинка" display="ссылка на сайт"/>
    <hyperlink ref="C233" r:id="rId232" tooltip="Картинка" display="ссылка на сайт"/>
    <hyperlink ref="C234" r:id="rId233" tooltip="Картинка" display="ссылка на сайт"/>
    <hyperlink ref="C235" r:id="rId234" tooltip="Картинка" display="ссылка на сайт"/>
    <hyperlink ref="C236" r:id="rId235" tooltip="Картинка" display="ссылка на сайт"/>
    <hyperlink ref="C237" r:id="rId236" tooltip="Картинка" display="ссылка на сайт"/>
    <hyperlink ref="C238" r:id="rId237" tooltip="Картинка" display="ссылка на сайт"/>
    <hyperlink ref="C239" r:id="rId238" tooltip="Картинка" display="ссылка на сайт"/>
    <hyperlink ref="C240" r:id="rId239" tooltip="Картинка" display="ссылка на сайт"/>
    <hyperlink ref="C241" r:id="rId240" tooltip="Картинка" display="ссылка на сайт"/>
    <hyperlink ref="C242" r:id="rId241" tooltip="Картинка" display="ссылка на сайт"/>
    <hyperlink ref="C243" r:id="rId242" tooltip="Картинка" display="ссылка на сайт"/>
    <hyperlink ref="C244" r:id="rId243" tooltip="Картинка" display="ссылка на сайт"/>
    <hyperlink ref="C245" r:id="rId244" tooltip="Картинка" display="ссылка на сайт"/>
    <hyperlink ref="C246" r:id="rId245" tooltip="Картинка" display="ссылка на сайт"/>
    <hyperlink ref="C247" r:id="rId246" tooltip="Картинка" display="ссылка на сайт"/>
    <hyperlink ref="C248" r:id="rId247" tooltip="Картинка" display="ссылка на сайт"/>
    <hyperlink ref="C249" r:id="rId248" tooltip="Картинка" display="ссылка на сайт"/>
    <hyperlink ref="C250" r:id="rId249" tooltip="Картинка" display="ссылка на сайт"/>
    <hyperlink ref="C251" r:id="rId250" tooltip="Картинка" display="ссылка на сайт"/>
    <hyperlink ref="C252" r:id="rId251" tooltip="Картинка" display="ссылка на сайт"/>
    <hyperlink ref="C253" r:id="rId252" tooltip="Картинка" display="ссылка на сайт"/>
    <hyperlink ref="C254" r:id="rId253" tooltip="Картинка" display="ссылка на сайт"/>
    <hyperlink ref="C255" r:id="rId254" tooltip="Картинка" display="ссылка на сайт"/>
    <hyperlink ref="C256" r:id="rId255" tooltip="Картинка" display="ссылка на сайт"/>
    <hyperlink ref="C257" r:id="rId256" tooltip="Картинка" display="ссылка на сайт"/>
    <hyperlink ref="C258" r:id="rId257" tooltip="Картинка" display="ссылка на сайт"/>
    <hyperlink ref="C259" r:id="rId258" tooltip="Картинка" display="ссылка на сайт"/>
    <hyperlink ref="C260" r:id="rId259" tooltip="Картинка" display="ссылка на сайт"/>
    <hyperlink ref="C261" r:id="rId260" tooltip="Картинка" display="ссылка на сайт"/>
    <hyperlink ref="C262" r:id="rId261" tooltip="Картинка" display="ссылка на сайт"/>
    <hyperlink ref="C263" r:id="rId262" tooltip="Картинка" display="ссылка на сайт"/>
    <hyperlink ref="C264" r:id="rId263" tooltip="Картинка" display="ссылка на сайт"/>
    <hyperlink ref="C265" r:id="rId264" tooltip="Картинка" display="ссылка на сайт"/>
    <hyperlink ref="C266" r:id="rId265" tooltip="Картинка" display="ссылка на сайт"/>
    <hyperlink ref="C267" r:id="rId266" tooltip="Картинка" display="ссылка на сайт"/>
    <hyperlink ref="C268" r:id="rId267" tooltip="Картинка" display="ссылка на сайт"/>
    <hyperlink ref="C269" r:id="rId268" tooltip="Картинка" display="ссылка на сайт"/>
    <hyperlink ref="C270" r:id="rId269" tooltip="Картинка" display="ссылка на сайт"/>
    <hyperlink ref="C271" r:id="rId270" tooltip="Картинка" display="ссылка на сайт"/>
    <hyperlink ref="C272" r:id="rId271" tooltip="Картинка" display="ссылка на сайт"/>
    <hyperlink ref="C273" r:id="rId272" tooltip="Картинка" display="ссылка на сайт"/>
    <hyperlink ref="C274" r:id="rId273" tooltip="Картинка" display="ссылка на сайт"/>
    <hyperlink ref="C275" r:id="rId274" tooltip="Картинка" display="ссылка на сайт"/>
    <hyperlink ref="C276" r:id="rId275" tooltip="Картинка" display="ссылка на сайт"/>
    <hyperlink ref="C277" r:id="rId276" tooltip="Картинка" display="ссылка на сайт"/>
    <hyperlink ref="C278" r:id="rId277" tooltip="Картинка" display="ссылка на сайт"/>
    <hyperlink ref="C279" r:id="rId278" tooltip="Картинка" display="ссылка на сайт"/>
    <hyperlink ref="C280" r:id="rId279" tooltip="Картинка" display="ссылка на сайт"/>
    <hyperlink ref="C281" r:id="rId280" tooltip="Картинка" display="ссылка на сайт"/>
    <hyperlink ref="C282" r:id="rId281" tooltip="Картинка" display="ссылка на сайт"/>
    <hyperlink ref="C283" r:id="rId282" tooltip="Картинка" display="ссылка на сайт"/>
    <hyperlink ref="C284" r:id="rId283" tooltip="Картинка" display="ссылка на сайт"/>
    <hyperlink ref="C285" r:id="rId284" tooltip="Картинка" display="ссылка на сайт"/>
    <hyperlink ref="C286" r:id="rId285" tooltip="Картинка" display="ссылка на сайт"/>
    <hyperlink ref="C287" r:id="rId286" tooltip="Картинка" display="ссылка на сайт"/>
    <hyperlink ref="C288" r:id="rId287" tooltip="Картинка" display="ссылка на сайт"/>
    <hyperlink ref="C289" r:id="rId288" tooltip="Картинка" display="ссылка на сайт"/>
    <hyperlink ref="C290" r:id="rId289" tooltip="Картинка" display="ссылка на сайт"/>
    <hyperlink ref="C291" r:id="rId290" tooltip="Картинка" display="ссылка на сайт"/>
    <hyperlink ref="C292" r:id="rId291" tooltip="Картинка" display="ссылка на сайт"/>
    <hyperlink ref="C293" r:id="rId292" tooltip="Картинка" display="ссылка на сайт"/>
    <hyperlink ref="C294" r:id="rId293" tooltip="Картинка" display="ссылка на сайт"/>
    <hyperlink ref="C295" r:id="rId294" tooltip="Картинка" display="ссылка на сайт"/>
    <hyperlink ref="C296" r:id="rId295" tooltip="Картинка" display="ссылка на сайт"/>
    <hyperlink ref="C297" r:id="rId296" tooltip="Картинка" display="ссылка на сайт"/>
    <hyperlink ref="C298" r:id="rId297" tooltip="Картинка" display="ссылка на сайт"/>
    <hyperlink ref="C299" r:id="rId298" tooltip="Картинка" display="ссылка на сайт"/>
    <hyperlink ref="C300" r:id="rId299" tooltip="Картинка" display="ссылка на сайт"/>
    <hyperlink ref="C301" r:id="rId300" tooltip="Картинка" display="ссылка на сайт"/>
    <hyperlink ref="C302" r:id="rId301" tooltip="Картинка" display="ссылка на сайт"/>
    <hyperlink ref="C303" r:id="rId302" tooltip="Картинка" display="ссылка на сайт"/>
    <hyperlink ref="C304" r:id="rId303" tooltip="Картинка" display="ссылка на сайт"/>
    <hyperlink ref="C305" r:id="rId304" tooltip="Картинка" display="ссылка на сайт"/>
    <hyperlink ref="C306" r:id="rId305" tooltip="Картинка" display="ссылка на сайт"/>
    <hyperlink ref="C307" r:id="rId306" tooltip="Картинка" display="ссылка на сайт"/>
    <hyperlink ref="C308" r:id="rId307" tooltip="Картинка" display="ссылка на сайт"/>
    <hyperlink ref="C309" r:id="rId308" tooltip="Картинка" display="ссылка на сайт"/>
    <hyperlink ref="C310" r:id="rId309" tooltip="Картинка" display="ссылка на сайт"/>
    <hyperlink ref="C311" r:id="rId310" tooltip="Картинка" display="ссылка на сайт"/>
    <hyperlink ref="C312" r:id="rId311" tooltip="Картинка" display="ссылка на сайт"/>
    <hyperlink ref="C313" r:id="rId312" tooltip="Картинка" display="ссылка на сайт"/>
    <hyperlink ref="C314" r:id="rId313" tooltip="Картинка" display="ссылка на сайт"/>
    <hyperlink ref="C315" r:id="rId314" tooltip="Картинка" display="ссылка на сайт"/>
    <hyperlink ref="C316" r:id="rId315" tooltip="Картинка" display="ссылка на сайт"/>
    <hyperlink ref="C317" r:id="rId316" tooltip="Картинка" display="ссылка на сайт"/>
    <hyperlink ref="C318" r:id="rId317" tooltip="Картинка" display="ссылка на сайт"/>
    <hyperlink ref="C319" r:id="rId318" tooltip="Картинка" display="ссылка на сайт"/>
    <hyperlink ref="C320" r:id="rId319" tooltip="Картинка" display="ссылка на сайт"/>
    <hyperlink ref="C321" r:id="rId320" tooltip="Картинка" display="ссылка на сайт"/>
    <hyperlink ref="C322" r:id="rId321" tooltip="Картинка" display="ссылка на сайт"/>
    <hyperlink ref="C323" r:id="rId322" tooltip="Картинка" display="ссылка на сайт"/>
    <hyperlink ref="C324" r:id="rId323" tooltip="Картинка" display="ссылка на сайт"/>
    <hyperlink ref="C325" r:id="rId324" tooltip="Картинка" display="ссылка на сайт"/>
    <hyperlink ref="C326" r:id="rId325" tooltip="Картинка" display="ссылка на сайт"/>
    <hyperlink ref="C327" r:id="rId326" tooltip="Картинка" display="ссылка на сайт"/>
    <hyperlink ref="C328" r:id="rId327" tooltip="Картинка" display="ссылка на сайт"/>
    <hyperlink ref="C329" r:id="rId328" tooltip="Картинка" display="ссылка на сайт"/>
    <hyperlink ref="C330" r:id="rId329" tooltip="Картинка" display="ссылка на сайт"/>
    <hyperlink ref="C331" r:id="rId330" tooltip="Картинка" display="ссылка на сайт"/>
    <hyperlink ref="C332" r:id="rId331" tooltip="Картинка" display="ссылка на сайт"/>
    <hyperlink ref="C333" r:id="rId332" tooltip="Картинка" display="ссылка на сайт"/>
    <hyperlink ref="C334" r:id="rId333" tooltip="Картинка" display="ссылка на сайт"/>
    <hyperlink ref="C335" r:id="rId334" tooltip="Картинка" display="ссылка на сайт"/>
    <hyperlink ref="C336" r:id="rId335" tooltip="Картинка" display="ссылка на сайт"/>
    <hyperlink ref="C337" r:id="rId336" tooltip="Картинка" display="ссылка на сайт"/>
    <hyperlink ref="C338" r:id="rId337" tooltip="Картинка" display="ссылка на сайт"/>
    <hyperlink ref="C339" r:id="rId338" tooltip="Картинка" display="ссылка на сайт"/>
    <hyperlink ref="C340" r:id="rId339" tooltip="Картинка" display="ссылка на сайт"/>
    <hyperlink ref="C341" r:id="rId340" tooltip="Картинка" display="ссылка на сайт"/>
    <hyperlink ref="C342" r:id="rId341" tooltip="Картинка" display="ссылка на сайт"/>
    <hyperlink ref="C343" r:id="rId342" tooltip="Картинка" display="ссылка на сайт"/>
    <hyperlink ref="C344" r:id="rId343" tooltip="Картинка" display="ссылка на сайт"/>
    <hyperlink ref="C345" r:id="rId344" tooltip="Картинка" display="ссылка на сайт"/>
    <hyperlink ref="C346" r:id="rId345" tooltip="Картинка" display="ссылка на сайт"/>
    <hyperlink ref="C347" r:id="rId346" tooltip="Картинка" display="ссылка на сайт"/>
    <hyperlink ref="C348" r:id="rId347" tooltip="Картинка" display="ссылка на сайт"/>
    <hyperlink ref="C349" r:id="rId348" tooltip="Картинка" display="ссылка на сайт"/>
    <hyperlink ref="C350" r:id="rId349" tooltip="Картинка" display="ссылка на сайт"/>
    <hyperlink ref="C351" r:id="rId350" tooltip="Картинка" display="ссылка на сайт"/>
    <hyperlink ref="C352" r:id="rId351" tooltip="Картинка" display="ссылка на сайт"/>
    <hyperlink ref="C353" r:id="rId352" tooltip="Картинка" display="ссылка на сайт"/>
    <hyperlink ref="C354" r:id="rId353" tooltip="Картинка" display="ссылка на сайт"/>
    <hyperlink ref="C355" r:id="rId354" tooltip="Картинка" display="ссылка на сайт"/>
    <hyperlink ref="C356" r:id="rId355" tooltip="Картинка" display="ссылка на сайт"/>
    <hyperlink ref="C357" r:id="rId356" tooltip="Картинка" display="ссылка на сайт"/>
    <hyperlink ref="C358" r:id="rId357" tooltip="Картинка" display="ссылка на сайт"/>
    <hyperlink ref="C359" r:id="rId358" tooltip="Картинка" display="ссылка на сайт"/>
    <hyperlink ref="C360" r:id="rId359" tooltip="Картинка" display="ссылка на сайт"/>
    <hyperlink ref="C361" r:id="rId360" tooltip="Картинка" display="ссылка на сайт"/>
    <hyperlink ref="C362" r:id="rId361" tooltip="Картинка" display="ссылка на сайт"/>
    <hyperlink ref="C363" r:id="rId362" tooltip="Картинка" display="ссылка на сайт"/>
    <hyperlink ref="C364" r:id="rId363" tooltip="Картинка" display="ссылка на сайт"/>
    <hyperlink ref="C365" r:id="rId364" tooltip="Картинка" display="ссылка на сайт"/>
    <hyperlink ref="C366" r:id="rId365" tooltip="Картинка" display="ссылка на сайт"/>
    <hyperlink ref="C367" r:id="rId366" tooltip="Картинка" display="ссылка на сайт"/>
    <hyperlink ref="C368" r:id="rId367" tooltip="Картинка" display="ссылка на сайт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 Ivanov</dc:creator>
  <cp:keywords/>
  <dc:description/>
  <cp:lastModifiedBy>Игорь Артамонов</cp:lastModifiedBy>
  <dcterms:created xsi:type="dcterms:W3CDTF">2016-01-25T06:06:34Z</dcterms:created>
  <dcterms:modified xsi:type="dcterms:W3CDTF">2016-01-29T10:10:58Z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